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931CDF0-B071-41DB-B34F-FE32C41254B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  <sheet name="Річ.план" sheetId="2" r:id="rId2"/>
  </sheets>
  <externalReferences>
    <externalReference r:id="rId3"/>
  </externalReferences>
  <definedNames>
    <definedName name="_xlnm.Print_Area" localSheetId="0">Додаток!$A$1:$G$87</definedName>
    <definedName name="_xlnm.Print_Area" localSheetId="1">Річ.план!$A$2:$G$23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8" i="1" l="1"/>
  <c r="D67" i="1"/>
  <c r="D38" i="1"/>
  <c r="D51" i="1"/>
  <c r="D44" i="1"/>
  <c r="D70" i="1" l="1"/>
  <c r="D13" i="2"/>
  <c r="D12" i="2"/>
  <c r="D11" i="2"/>
  <c r="D17" i="1"/>
  <c r="D14" i="1"/>
  <c r="D7" i="1"/>
  <c r="D15" i="1"/>
  <c r="D26" i="1"/>
  <c r="D34" i="1"/>
  <c r="D33" i="1"/>
  <c r="D56" i="1" l="1"/>
  <c r="D76" i="1" l="1"/>
  <c r="D75" i="1"/>
  <c r="D78" i="1" s="1"/>
  <c r="D77" i="1"/>
  <c r="D28" i="1"/>
  <c r="D23" i="1"/>
  <c r="D45" i="1"/>
  <c r="D37" i="1"/>
  <c r="D25" i="1"/>
  <c r="D24" i="1"/>
  <c r="D50" i="1"/>
  <c r="D43" i="1" l="1"/>
  <c r="D40" i="1"/>
  <c r="D63" i="1"/>
  <c r="D36" i="1" l="1"/>
  <c r="E76" i="1" l="1"/>
  <c r="E75" i="1"/>
  <c r="D59" i="1" l="1"/>
  <c r="D57" i="1"/>
  <c r="E79" i="1" l="1"/>
  <c r="D80" i="1"/>
  <c r="D14" i="2"/>
  <c r="D74" i="1"/>
  <c r="D64" i="1"/>
  <c r="D72" i="1" l="1"/>
  <c r="D62" i="1" l="1"/>
  <c r="D60" i="1" l="1"/>
  <c r="D58" i="1"/>
  <c r="D66" i="1" s="1"/>
  <c r="D69" i="1" l="1"/>
</calcChain>
</file>

<file path=xl/sharedStrings.xml><?xml version="1.0" encoding="utf-8"?>
<sst xmlns="http://schemas.openxmlformats.org/spreadsheetml/2006/main" count="269" uniqueCount="181">
  <si>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</si>
  <si>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</si>
  <si>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</si>
  <si>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</si>
  <si>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</si>
  <si>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</si>
  <si>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</si>
  <si>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</si>
  <si>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</si>
  <si>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</si>
  <si>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</si>
  <si>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</si>
  <si>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</si>
  <si>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</si>
  <si>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</si>
  <si>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</si>
  <si>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</si>
  <si>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</si>
  <si>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</si>
  <si>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</si>
  <si>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</si>
  <si>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</si>
  <si>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</si>
  <si>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</si>
  <si>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</si>
  <si>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</si>
  <si>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</si>
  <si>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</si>
  <si>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</si>
  <si>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</si>
  <si>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</si>
  <si>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</si>
  <si>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</si>
  <si>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</si>
  <si>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</si>
  <si>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</si>
  <si>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</si>
  <si>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</si>
  <si>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</si>
  <si>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</si>
  <si>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</si>
  <si>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</si>
  <si>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</si>
  <si>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</si>
  <si>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</si>
  <si>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</si>
  <si>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</si>
  <si>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</si>
  <si>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</si>
  <si>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</si>
  <si>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</si>
  <si>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</si>
  <si>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</si>
  <si>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</si>
  <si>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</si>
  <si>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</si>
  <si>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</si>
  <si>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</si>
  <si>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</si>
  <si>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</si>
  <si>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</si>
  <si>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</si>
  <si>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</si>
  <si>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</si>
  <si>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</si>
  <si>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</si>
  <si>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</si>
  <si>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</si>
  <si>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</si>
  <si>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</si>
  <si>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</si>
  <si>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</si>
  <si>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</si>
  <si>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</si>
  <si>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</si>
  <si>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</si>
  <si>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</si>
  <si>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</si>
  <si>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</si>
  <si>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</si>
  <si>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</si>
  <si>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</si>
  <si>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</si>
  <si>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</si>
  <si>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</si>
  <si>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</si>
  <si>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</si>
  <si>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</si>
  <si>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</si>
  <si>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</si>
  <si>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</si>
  <si>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</si>
  <si>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</si>
  <si>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</si>
  <si>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</si>
  <si>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</si>
  <si>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</si>
  <si>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</si>
  <si>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</si>
  <si>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</si>
  <si>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</si>
  <si>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</si>
  <si>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</si>
  <si>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Програмне забезпечення Microsoft Word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</si>
  <si>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</si>
  <si>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</si>
  <si>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</si>
  <si>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</si>
  <si>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</si>
  <si>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</si>
  <si>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</si>
  <si>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</si>
  <si>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</si>
  <si>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</si>
  <si>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</si>
  <si>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</si>
  <si>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</si>
  <si>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</si>
  <si>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</si>
  <si>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</si>
  <si>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</si>
  <si>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</si>
  <si>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</si>
  <si>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</si>
  <si>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</si>
  <si>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</si>
  <si>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</si>
  <si>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</si>
  <si>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</si>
  <si>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</si>
  <si>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</si>
  <si>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</si>
  <si>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</si>
  <si>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 xml:space="preserve">ч.1 ст. 20 ЗУ «Про публічні закупівлі»      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</si>
  <si>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</si>
  <si>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</si>
  <si>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</si>
  <si>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</si>
  <si>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</si>
  <si>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</si>
  <si>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</si>
  <si>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</si>
  <si>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</si>
  <si>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</si>
  <si>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</si>
  <si>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</si>
  <si>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</si>
  <si>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</si>
  <si>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</si>
  <si>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</si>
  <si>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</si>
  <si>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</si>
  <si>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</si>
  <si>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</si>
  <si>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</si>
  <si>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</si>
  <si>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</si>
  <si>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</si>
  <si>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</si>
  <si>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</si>
  <si>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</si>
  <si>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</si>
  <si>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</si>
  <si>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</si>
  <si>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</si>
  <si>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</si>
  <si>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</si>
  <si>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</si>
  <si>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</si>
  <si>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</si>
  <si>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</si>
  <si>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</si>
  <si>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Затверджено рішенням тендерного комітету від 31.07.2019р. №44</t>
  </si>
  <si>
    <t>серпень2019 року</t>
  </si>
  <si>
    <t xml:space="preserve">РАЗОМ: 22410000-7 Марки 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</si>
  <si>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</si>
  <si>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</si>
  <si>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</si>
  <si>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</si>
  <si>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Затверджено рішенням тендерного комітету від 05.09.2019  No51</t>
  </si>
  <si>
    <t>Монтаж кондиціонерів, ремонт труб системи опалення, ремонт сантехніки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</si>
</sst>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wrapText="1"/>
    </xf>
    <xf numFmtId="0" fontId="12" fillId="3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2" fontId="9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3" fillId="2" borderId="2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tabSelected="1" view="pageBreakPreview" topLeftCell="A67" zoomScale="57" zoomScaleSheetLayoutView="57" workbookViewId="0">
      <selection activeCell="D68" sqref="A6:G80"/>
    </sheetView>
  </sheetViews>
  <sheetFormatPr defaultColWidth="9.140625" defaultRowHeight="15" x14ac:dyDescent="0.25"/>
  <cols>
    <col min="1" max="1" width="53" style="43" customWidth="1"/>
    <col min="2" max="2" width="65.85546875" style="43" customWidth="1"/>
    <col min="3" max="3" width="25" style="43" customWidth="1"/>
    <col min="4" max="4" width="42.28515625" style="43" customWidth="1"/>
    <col min="5" max="5" width="47.28515625" style="43" customWidth="1"/>
    <col min="6" max="6" width="35.28515625" style="43" customWidth="1"/>
    <col min="7" max="7" width="27" style="43" customWidth="1"/>
    <col min="8" max="16384" width="9.140625" style="43"/>
  </cols>
  <sheetData>
    <row r="1" spans="1:12" ht="25.5" x14ac:dyDescent="0.35">
      <c r="A1" s="83" t="s">
        <v>6</v>
      </c>
      <c r="B1" s="83"/>
      <c r="C1" s="83"/>
      <c r="D1" s="83"/>
      <c r="E1" s="83"/>
      <c r="F1" s="83"/>
      <c r="G1" s="83"/>
    </row>
    <row r="2" spans="1:12" ht="25.5" customHeight="1" x14ac:dyDescent="0.35">
      <c r="A2" s="84" t="s">
        <v>120</v>
      </c>
      <c r="B2" s="84"/>
      <c r="C2" s="84"/>
      <c r="D2" s="84"/>
      <c r="E2" s="84"/>
      <c r="F2" s="84"/>
      <c r="G2" s="84"/>
    </row>
    <row r="3" spans="1:12" ht="25.5" customHeight="1" x14ac:dyDescent="0.35">
      <c r="A3" s="84" t="s">
        <v>72</v>
      </c>
      <c r="B3" s="84"/>
      <c r="C3" s="84"/>
      <c r="D3" s="84"/>
      <c r="E3" s="84"/>
      <c r="F3" s="84"/>
      <c r="G3" s="84"/>
    </row>
    <row r="4" spans="1:12" ht="25.5" customHeight="1" x14ac:dyDescent="0.35">
      <c r="A4" s="84" t="s">
        <v>68</v>
      </c>
      <c r="B4" s="84"/>
      <c r="C4" s="84"/>
      <c r="D4" s="84"/>
      <c r="E4" s="84"/>
      <c r="F4" s="84"/>
      <c r="G4" s="84"/>
    </row>
    <row r="5" spans="1:12" ht="3" customHeight="1" x14ac:dyDescent="0.25"/>
    <row r="6" spans="1:12" ht="98.25" customHeight="1" thickBot="1" x14ac:dyDescent="0.3">
      <c r="A6" s="17" t="s">
        <v>0</v>
      </c>
      <c r="B6" s="7" t="s">
        <v>7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48"/>
      <c r="I6" s="48"/>
      <c r="J6" s="48"/>
      <c r="K6" s="48"/>
      <c r="L6" s="48"/>
    </row>
    <row r="7" spans="1:12" ht="32.25" customHeight="1" x14ac:dyDescent="0.3">
      <c r="A7" s="19" t="s">
        <v>91</v>
      </c>
      <c r="B7" s="6" t="s">
        <v>8</v>
      </c>
      <c r="C7" s="7">
        <v>2210</v>
      </c>
      <c r="D7" s="9">
        <f>103110-5190-5000-22920-40000</f>
        <v>30000</v>
      </c>
      <c r="E7" s="7" t="s">
        <v>64</v>
      </c>
      <c r="F7" s="20">
        <v>43525</v>
      </c>
      <c r="G7" s="21"/>
      <c r="H7" s="42"/>
      <c r="I7" s="42"/>
      <c r="J7" s="42"/>
      <c r="K7" s="42"/>
      <c r="L7" s="42"/>
    </row>
    <row r="8" spans="1:12" ht="41.25" customHeight="1" x14ac:dyDescent="0.3">
      <c r="A8" s="22" t="s">
        <v>92</v>
      </c>
      <c r="B8" s="6" t="s">
        <v>65</v>
      </c>
      <c r="C8" s="7">
        <v>2210</v>
      </c>
      <c r="D8" s="9">
        <v>5400</v>
      </c>
      <c r="E8" s="7" t="s">
        <v>102</v>
      </c>
      <c r="F8" s="18">
        <v>43587</v>
      </c>
      <c r="G8" s="23"/>
      <c r="H8" s="42"/>
      <c r="I8" s="42"/>
      <c r="J8" s="42"/>
      <c r="K8" s="42"/>
      <c r="L8" s="42"/>
    </row>
    <row r="9" spans="1:12" ht="46.5" customHeight="1" x14ac:dyDescent="0.3">
      <c r="A9" s="22" t="s">
        <v>10</v>
      </c>
      <c r="B9" s="6" t="s">
        <v>9</v>
      </c>
      <c r="C9" s="7">
        <v>2210</v>
      </c>
      <c r="D9" s="9">
        <v>2100</v>
      </c>
      <c r="E9" s="7" t="s">
        <v>102</v>
      </c>
      <c r="F9" s="18">
        <v>43617</v>
      </c>
      <c r="G9" s="23"/>
      <c r="H9" s="42"/>
      <c r="I9" s="42"/>
      <c r="J9" s="42"/>
      <c r="K9" s="42"/>
      <c r="L9" s="42"/>
    </row>
    <row r="10" spans="1:12" ht="51" customHeight="1" x14ac:dyDescent="0.3">
      <c r="A10" s="22" t="s">
        <v>12</v>
      </c>
      <c r="B10" s="6" t="s">
        <v>11</v>
      </c>
      <c r="C10" s="7">
        <v>2210</v>
      </c>
      <c r="D10" s="9">
        <v>33927</v>
      </c>
      <c r="E10" s="7" t="s">
        <v>102</v>
      </c>
      <c r="F10" s="18">
        <v>43466</v>
      </c>
      <c r="G10" s="23"/>
      <c r="H10" s="42"/>
      <c r="I10" s="42"/>
      <c r="J10" s="42"/>
      <c r="K10" s="42"/>
      <c r="L10" s="42"/>
    </row>
    <row r="11" spans="1:12" ht="37.5" x14ac:dyDescent="0.3">
      <c r="A11" s="22" t="s">
        <v>93</v>
      </c>
      <c r="B11" s="6" t="s">
        <v>15</v>
      </c>
      <c r="C11" s="7">
        <v>2210</v>
      </c>
      <c r="D11" s="9">
        <v>10000</v>
      </c>
      <c r="E11" s="7" t="s">
        <v>102</v>
      </c>
      <c r="F11" s="18">
        <v>43770</v>
      </c>
      <c r="G11" s="23"/>
      <c r="H11" s="42"/>
      <c r="I11" s="42"/>
      <c r="J11" s="42"/>
      <c r="K11" s="42"/>
      <c r="L11" s="42"/>
    </row>
    <row r="12" spans="1:12" ht="46.5" customHeight="1" x14ac:dyDescent="0.3">
      <c r="A12" s="22" t="s">
        <v>94</v>
      </c>
      <c r="B12" s="6" t="s">
        <v>15</v>
      </c>
      <c r="C12" s="7">
        <v>2210</v>
      </c>
      <c r="D12" s="9">
        <v>3000</v>
      </c>
      <c r="E12" s="7" t="s">
        <v>102</v>
      </c>
      <c r="F12" s="18">
        <v>43497</v>
      </c>
      <c r="G12" s="23"/>
      <c r="H12" s="42"/>
      <c r="I12" s="42"/>
      <c r="J12" s="42"/>
      <c r="K12" s="42"/>
      <c r="L12" s="42"/>
    </row>
    <row r="13" spans="1:12" ht="39" customHeight="1" x14ac:dyDescent="0.3">
      <c r="A13" s="22" t="s">
        <v>16</v>
      </c>
      <c r="B13" s="6" t="s">
        <v>17</v>
      </c>
      <c r="C13" s="7">
        <v>2210</v>
      </c>
      <c r="D13" s="9">
        <v>2000</v>
      </c>
      <c r="E13" s="7" t="s">
        <v>102</v>
      </c>
      <c r="F13" s="18">
        <v>43586</v>
      </c>
      <c r="G13" s="23"/>
      <c r="H13" s="42"/>
      <c r="I13" s="42"/>
      <c r="J13" s="42"/>
      <c r="K13" s="42"/>
      <c r="L13" s="42"/>
    </row>
    <row r="14" spans="1:12" ht="47.25" customHeight="1" x14ac:dyDescent="0.3">
      <c r="A14" s="22" t="s">
        <v>18</v>
      </c>
      <c r="B14" s="6" t="s">
        <v>19</v>
      </c>
      <c r="C14" s="7">
        <v>2210</v>
      </c>
      <c r="D14" s="9">
        <f>21500-21500</f>
        <v>0</v>
      </c>
      <c r="E14" s="7" t="s">
        <v>102</v>
      </c>
      <c r="F14" s="18">
        <v>43709</v>
      </c>
      <c r="G14" s="23"/>
      <c r="H14" s="42"/>
      <c r="I14" s="42"/>
      <c r="J14" s="42"/>
      <c r="K14" s="42"/>
      <c r="L14" s="42"/>
    </row>
    <row r="15" spans="1:12" ht="73.5" customHeight="1" x14ac:dyDescent="0.3">
      <c r="A15" s="22" t="s">
        <v>95</v>
      </c>
      <c r="B15" s="6" t="s">
        <v>20</v>
      </c>
      <c r="C15" s="7">
        <v>2210</v>
      </c>
      <c r="D15" s="9">
        <f>139817-6018</f>
        <v>133799</v>
      </c>
      <c r="E15" s="7" t="s">
        <v>64</v>
      </c>
      <c r="F15" s="18">
        <v>43497</v>
      </c>
      <c r="G15" s="23"/>
      <c r="H15" s="42"/>
      <c r="I15" s="42"/>
      <c r="J15" s="42"/>
      <c r="K15" s="42"/>
      <c r="L15" s="42"/>
    </row>
    <row r="16" spans="1:12" ht="43.5" customHeight="1" x14ac:dyDescent="0.3">
      <c r="A16" s="22" t="s">
        <v>159</v>
      </c>
      <c r="B16" s="6" t="s">
        <v>20</v>
      </c>
      <c r="C16" s="7">
        <v>2210</v>
      </c>
      <c r="D16" s="9">
        <v>427.2</v>
      </c>
      <c r="E16" s="7" t="s">
        <v>64</v>
      </c>
      <c r="F16" s="18">
        <v>43556</v>
      </c>
      <c r="G16" s="23" t="s">
        <v>160</v>
      </c>
      <c r="H16" s="42"/>
      <c r="I16" s="42"/>
      <c r="J16" s="42"/>
      <c r="K16" s="42"/>
      <c r="L16" s="42"/>
    </row>
    <row r="17" spans="1:12" ht="46.5" customHeight="1" x14ac:dyDescent="0.3">
      <c r="A17" s="22" t="s">
        <v>96</v>
      </c>
      <c r="B17" s="6" t="s">
        <v>21</v>
      </c>
      <c r="C17" s="7">
        <v>2210</v>
      </c>
      <c r="D17" s="9">
        <f>127046-17935-6000-3600-2441-10700-40000</f>
        <v>46370</v>
      </c>
      <c r="E17" s="7" t="s">
        <v>64</v>
      </c>
      <c r="F17" s="18">
        <v>43497</v>
      </c>
      <c r="G17" s="23"/>
      <c r="H17" s="42"/>
      <c r="I17" s="42"/>
      <c r="J17" s="42"/>
      <c r="K17" s="42"/>
      <c r="L17" s="42"/>
    </row>
    <row r="18" spans="1:12" ht="37.5" x14ac:dyDescent="0.3">
      <c r="A18" s="22" t="s">
        <v>97</v>
      </c>
      <c r="B18" s="24" t="s">
        <v>90</v>
      </c>
      <c r="C18" s="7">
        <v>2210</v>
      </c>
      <c r="D18" s="9">
        <v>13700</v>
      </c>
      <c r="E18" s="7" t="s">
        <v>102</v>
      </c>
      <c r="F18" s="18">
        <v>43678</v>
      </c>
      <c r="G18" s="23"/>
      <c r="H18" s="42"/>
      <c r="I18" s="42"/>
      <c r="J18" s="42"/>
      <c r="K18" s="42"/>
      <c r="L18" s="42"/>
    </row>
    <row r="19" spans="1:12" ht="37.5" x14ac:dyDescent="0.3">
      <c r="A19" s="22" t="s">
        <v>23</v>
      </c>
      <c r="B19" s="6" t="s">
        <v>22</v>
      </c>
      <c r="C19" s="7">
        <v>2210</v>
      </c>
      <c r="D19" s="9">
        <v>1600</v>
      </c>
      <c r="E19" s="7" t="s">
        <v>102</v>
      </c>
      <c r="F19" s="18">
        <v>43770</v>
      </c>
      <c r="G19" s="23"/>
      <c r="H19" s="42"/>
      <c r="I19" s="42"/>
      <c r="J19" s="42"/>
      <c r="K19" s="42"/>
      <c r="L19" s="42"/>
    </row>
    <row r="20" spans="1:12" ht="37.5" x14ac:dyDescent="0.3">
      <c r="A20" s="22" t="s">
        <v>153</v>
      </c>
      <c r="B20" s="6" t="s">
        <v>154</v>
      </c>
      <c r="C20" s="7">
        <v>2210</v>
      </c>
      <c r="D20" s="9">
        <v>5190</v>
      </c>
      <c r="E20" s="7" t="s">
        <v>102</v>
      </c>
      <c r="F20" s="18">
        <v>43525</v>
      </c>
      <c r="G20" s="23"/>
      <c r="H20" s="42"/>
      <c r="I20" s="42"/>
      <c r="J20" s="42"/>
      <c r="K20" s="42"/>
      <c r="L20" s="42"/>
    </row>
    <row r="21" spans="1:12" ht="44.25" customHeight="1" x14ac:dyDescent="0.3">
      <c r="A21" s="22" t="s">
        <v>24</v>
      </c>
      <c r="B21" s="6" t="s">
        <v>25</v>
      </c>
      <c r="C21" s="7">
        <v>2210</v>
      </c>
      <c r="D21" s="9">
        <v>3100</v>
      </c>
      <c r="E21" s="7" t="s">
        <v>102</v>
      </c>
      <c r="F21" s="18">
        <v>43525</v>
      </c>
      <c r="G21" s="23"/>
      <c r="H21" s="42"/>
      <c r="I21" s="42"/>
      <c r="J21" s="42"/>
      <c r="K21" s="42"/>
      <c r="L21" s="42"/>
    </row>
    <row r="22" spans="1:12" s="11" customFormat="1" ht="44.25" customHeight="1" x14ac:dyDescent="0.3">
      <c r="A22" s="22" t="s">
        <v>167</v>
      </c>
      <c r="B22" s="6" t="s">
        <v>166</v>
      </c>
      <c r="C22" s="7">
        <v>2210</v>
      </c>
      <c r="D22" s="9">
        <v>2000</v>
      </c>
      <c r="E22" s="7" t="s">
        <v>102</v>
      </c>
      <c r="F22" s="18">
        <v>43647</v>
      </c>
      <c r="G22" s="23"/>
      <c r="H22" s="10"/>
      <c r="I22" s="10"/>
      <c r="J22" s="10"/>
      <c r="K22" s="10"/>
      <c r="L22" s="10"/>
    </row>
    <row r="23" spans="1:12" ht="45.75" customHeight="1" x14ac:dyDescent="0.3">
      <c r="A23" s="22" t="s">
        <v>144</v>
      </c>
      <c r="B23" s="6" t="s">
        <v>26</v>
      </c>
      <c r="C23" s="7">
        <v>2210</v>
      </c>
      <c r="D23" s="9">
        <f>6300+5000+3600</f>
        <v>14900</v>
      </c>
      <c r="E23" s="7" t="s">
        <v>102</v>
      </c>
      <c r="F23" s="18">
        <v>43497</v>
      </c>
      <c r="G23" s="23"/>
      <c r="H23" s="42"/>
      <c r="I23" s="42"/>
      <c r="J23" s="42"/>
      <c r="K23" s="42"/>
      <c r="L23" s="42"/>
    </row>
    <row r="24" spans="1:12" ht="66.75" customHeight="1" x14ac:dyDescent="0.3">
      <c r="A24" s="22" t="s">
        <v>98</v>
      </c>
      <c r="B24" s="6" t="s">
        <v>38</v>
      </c>
      <c r="C24" s="7">
        <v>2210</v>
      </c>
      <c r="D24" s="9">
        <f>10000-5000-5000</f>
        <v>0</v>
      </c>
      <c r="E24" s="7" t="s">
        <v>102</v>
      </c>
      <c r="F24" s="18">
        <v>43556</v>
      </c>
      <c r="G24" s="23"/>
      <c r="H24" s="42"/>
      <c r="I24" s="42"/>
      <c r="J24" s="42"/>
      <c r="K24" s="42"/>
      <c r="L24" s="42"/>
    </row>
    <row r="25" spans="1:12" ht="38.25" customHeight="1" x14ac:dyDescent="0.3">
      <c r="A25" s="54" t="s">
        <v>163</v>
      </c>
      <c r="B25" s="55" t="s">
        <v>164</v>
      </c>
      <c r="C25" s="7">
        <v>2210</v>
      </c>
      <c r="D25" s="9">
        <f>5000+6000</f>
        <v>11000</v>
      </c>
      <c r="E25" s="7" t="s">
        <v>102</v>
      </c>
      <c r="F25" s="18">
        <v>43617</v>
      </c>
      <c r="G25" s="23"/>
      <c r="H25" s="42"/>
      <c r="I25" s="42"/>
      <c r="J25" s="42"/>
      <c r="K25" s="42"/>
      <c r="L25" s="42"/>
    </row>
    <row r="26" spans="1:12" ht="38.25" customHeight="1" x14ac:dyDescent="0.3">
      <c r="A26" s="22" t="s">
        <v>168</v>
      </c>
      <c r="B26" s="6" t="s">
        <v>169</v>
      </c>
      <c r="C26" s="7">
        <v>2210</v>
      </c>
      <c r="D26" s="9">
        <f>11208+6018</f>
        <v>17226</v>
      </c>
      <c r="E26" s="7" t="s">
        <v>102</v>
      </c>
      <c r="F26" s="18">
        <v>43647</v>
      </c>
      <c r="G26" s="23"/>
      <c r="H26" s="42"/>
      <c r="I26" s="42"/>
      <c r="J26" s="42"/>
      <c r="K26" s="42"/>
      <c r="L26" s="42"/>
    </row>
    <row r="27" spans="1:12" ht="38.25" customHeight="1" x14ac:dyDescent="0.3">
      <c r="A27" s="22" t="s">
        <v>99</v>
      </c>
      <c r="B27" s="6" t="s">
        <v>27</v>
      </c>
      <c r="C27" s="7">
        <v>2210</v>
      </c>
      <c r="D27" s="9">
        <v>1000</v>
      </c>
      <c r="E27" s="7" t="s">
        <v>102</v>
      </c>
      <c r="F27" s="18">
        <v>43557</v>
      </c>
      <c r="G27" s="23"/>
      <c r="H27" s="42"/>
      <c r="I27" s="42"/>
      <c r="J27" s="42"/>
      <c r="K27" s="42"/>
      <c r="L27" s="42"/>
    </row>
    <row r="28" spans="1:12" ht="37.5" x14ac:dyDescent="0.3">
      <c r="A28" s="22" t="s">
        <v>156</v>
      </c>
      <c r="B28" s="6" t="s">
        <v>155</v>
      </c>
      <c r="C28" s="7">
        <v>2210</v>
      </c>
      <c r="D28" s="9">
        <f>22920+17935+2441</f>
        <v>43296</v>
      </c>
      <c r="E28" s="7" t="s">
        <v>102</v>
      </c>
      <c r="F28" s="18">
        <v>43558</v>
      </c>
      <c r="G28" s="23"/>
      <c r="H28" s="42"/>
      <c r="I28" s="42"/>
      <c r="J28" s="42"/>
      <c r="K28" s="42"/>
      <c r="L28" s="42"/>
    </row>
    <row r="29" spans="1:12" ht="37.5" x14ac:dyDescent="0.3">
      <c r="A29" s="22" t="s">
        <v>100</v>
      </c>
      <c r="B29" s="6" t="s">
        <v>28</v>
      </c>
      <c r="C29" s="7">
        <v>2210</v>
      </c>
      <c r="D29" s="9">
        <v>1100</v>
      </c>
      <c r="E29" s="7" t="s">
        <v>102</v>
      </c>
      <c r="F29" s="18">
        <v>43558</v>
      </c>
      <c r="G29" s="23"/>
      <c r="H29" s="42"/>
      <c r="I29" s="42"/>
      <c r="J29" s="42"/>
      <c r="K29" s="42"/>
      <c r="L29" s="42"/>
    </row>
    <row r="30" spans="1:12" ht="37.5" x14ac:dyDescent="0.3">
      <c r="A30" s="22" t="s">
        <v>30</v>
      </c>
      <c r="B30" s="6" t="s">
        <v>29</v>
      </c>
      <c r="C30" s="7">
        <v>2210</v>
      </c>
      <c r="D30" s="9">
        <v>2400</v>
      </c>
      <c r="E30" s="7" t="s">
        <v>102</v>
      </c>
      <c r="F30" s="18">
        <v>43559</v>
      </c>
      <c r="G30" s="23"/>
      <c r="H30" s="42"/>
      <c r="I30" s="42"/>
      <c r="J30" s="42"/>
      <c r="K30" s="42"/>
      <c r="L30" s="42"/>
    </row>
    <row r="31" spans="1:12" ht="37.5" x14ac:dyDescent="0.3">
      <c r="A31" s="22" t="s">
        <v>158</v>
      </c>
      <c r="B31" s="6" t="s">
        <v>157</v>
      </c>
      <c r="C31" s="7">
        <v>2210</v>
      </c>
      <c r="D31" s="8">
        <v>5000</v>
      </c>
      <c r="E31" s="7" t="s">
        <v>102</v>
      </c>
      <c r="F31" s="18">
        <v>43525</v>
      </c>
      <c r="G31" s="23"/>
      <c r="H31" s="42"/>
      <c r="I31" s="42"/>
      <c r="J31" s="42"/>
      <c r="K31" s="42"/>
      <c r="L31" s="42"/>
    </row>
    <row r="32" spans="1:12" ht="37.5" x14ac:dyDescent="0.3">
      <c r="A32" s="22" t="s">
        <v>32</v>
      </c>
      <c r="B32" s="6" t="s">
        <v>31</v>
      </c>
      <c r="C32" s="7">
        <v>2210</v>
      </c>
      <c r="D32" s="8">
        <v>1100</v>
      </c>
      <c r="E32" s="7" t="s">
        <v>102</v>
      </c>
      <c r="F32" s="18">
        <v>43560</v>
      </c>
      <c r="G32" s="23"/>
      <c r="H32" s="42"/>
      <c r="I32" s="42"/>
      <c r="J32" s="42"/>
      <c r="K32" s="42"/>
      <c r="L32" s="42"/>
    </row>
    <row r="33" spans="1:12" ht="37.5" x14ac:dyDescent="0.3">
      <c r="A33" s="22" t="s">
        <v>34</v>
      </c>
      <c r="B33" s="6" t="s">
        <v>33</v>
      </c>
      <c r="C33" s="7">
        <v>2210</v>
      </c>
      <c r="D33" s="8">
        <f>14000-2000-508</f>
        <v>11492</v>
      </c>
      <c r="E33" s="7" t="s">
        <v>102</v>
      </c>
      <c r="F33" s="18">
        <v>43561</v>
      </c>
      <c r="G33" s="23"/>
      <c r="H33" s="42"/>
      <c r="I33" s="42"/>
      <c r="J33" s="42"/>
      <c r="K33" s="42"/>
      <c r="L33" s="42"/>
    </row>
    <row r="34" spans="1:12" ht="37.5" x14ac:dyDescent="0.3">
      <c r="A34" s="25" t="s">
        <v>101</v>
      </c>
      <c r="B34" s="6" t="s">
        <v>35</v>
      </c>
      <c r="C34" s="7">
        <v>2210</v>
      </c>
      <c r="D34" s="8">
        <f>10000-2580</f>
        <v>7420</v>
      </c>
      <c r="E34" s="7" t="s">
        <v>102</v>
      </c>
      <c r="F34" s="26">
        <v>43678</v>
      </c>
      <c r="G34" s="27"/>
      <c r="H34" s="42"/>
      <c r="I34" s="42"/>
      <c r="J34" s="42"/>
      <c r="K34" s="42"/>
      <c r="L34" s="42"/>
    </row>
    <row r="35" spans="1:12" ht="37.5" x14ac:dyDescent="0.3">
      <c r="A35" s="25" t="s">
        <v>171</v>
      </c>
      <c r="B35" s="6" t="s">
        <v>170</v>
      </c>
      <c r="C35" s="7">
        <v>2210</v>
      </c>
      <c r="D35" s="8">
        <v>2580</v>
      </c>
      <c r="E35" s="7" t="s">
        <v>102</v>
      </c>
      <c r="F35" s="26">
        <v>43678</v>
      </c>
      <c r="G35" s="27"/>
      <c r="H35" s="42"/>
      <c r="I35" s="42"/>
      <c r="J35" s="42"/>
      <c r="K35" s="42"/>
      <c r="L35" s="42"/>
    </row>
    <row r="36" spans="1:12" s="50" customFormat="1" ht="22.5" x14ac:dyDescent="0.3">
      <c r="A36" s="13"/>
      <c r="B36" s="80" t="s">
        <v>81</v>
      </c>
      <c r="C36" s="81"/>
      <c r="D36" s="14">
        <f>SUM(D7:D35)</f>
        <v>411127.2</v>
      </c>
      <c r="E36" s="15"/>
      <c r="F36" s="15"/>
      <c r="G36" s="16"/>
      <c r="H36" s="49"/>
      <c r="I36" s="49"/>
      <c r="J36" s="49"/>
      <c r="K36" s="49"/>
      <c r="L36" s="49"/>
    </row>
    <row r="37" spans="1:12" ht="45.75" customHeight="1" x14ac:dyDescent="0.3">
      <c r="A37" s="28" t="s">
        <v>132</v>
      </c>
      <c r="B37" s="6" t="s">
        <v>131</v>
      </c>
      <c r="C37" s="7">
        <v>2240</v>
      </c>
      <c r="D37" s="29">
        <f>15296.27+385.63-2114.47-348.62-1480-1800</f>
        <v>9938.81</v>
      </c>
      <c r="E37" s="30" t="s">
        <v>102</v>
      </c>
      <c r="F37" s="31">
        <v>43497</v>
      </c>
      <c r="G37" s="32"/>
      <c r="H37" s="42"/>
      <c r="I37" s="42"/>
      <c r="J37" s="42"/>
      <c r="K37" s="42"/>
      <c r="L37" s="42"/>
    </row>
    <row r="38" spans="1:12" ht="47.25" customHeight="1" x14ac:dyDescent="0.3">
      <c r="A38" s="28" t="s">
        <v>180</v>
      </c>
      <c r="B38" s="6" t="s">
        <v>41</v>
      </c>
      <c r="C38" s="7">
        <v>2240</v>
      </c>
      <c r="D38" s="29">
        <f>14600-2200+5000-8000+1480+67.01+532.99</f>
        <v>11480</v>
      </c>
      <c r="E38" s="30" t="s">
        <v>102</v>
      </c>
      <c r="F38" s="31">
        <v>43586</v>
      </c>
      <c r="G38" s="32"/>
      <c r="H38" s="42"/>
      <c r="I38" s="42"/>
      <c r="J38" s="42"/>
      <c r="K38" s="42"/>
      <c r="L38" s="42"/>
    </row>
    <row r="39" spans="1:12" s="11" customFormat="1" ht="47.25" customHeight="1" x14ac:dyDescent="0.3">
      <c r="A39" s="28" t="s">
        <v>178</v>
      </c>
      <c r="B39" s="6" t="s">
        <v>177</v>
      </c>
      <c r="C39" s="7">
        <v>2240</v>
      </c>
      <c r="D39" s="29">
        <v>1165</v>
      </c>
      <c r="E39" s="30" t="s">
        <v>102</v>
      </c>
      <c r="F39" s="31">
        <v>43678</v>
      </c>
      <c r="G39" s="32"/>
      <c r="H39" s="10"/>
      <c r="I39" s="10"/>
      <c r="J39" s="10"/>
      <c r="K39" s="10"/>
      <c r="L39" s="10"/>
    </row>
    <row r="40" spans="1:12" ht="56.25" x14ac:dyDescent="0.3">
      <c r="A40" s="33" t="s">
        <v>104</v>
      </c>
      <c r="B40" s="6" t="s">
        <v>74</v>
      </c>
      <c r="C40" s="7">
        <v>2240</v>
      </c>
      <c r="D40" s="34">
        <f>15000-3000</f>
        <v>12000</v>
      </c>
      <c r="E40" s="6" t="s">
        <v>102</v>
      </c>
      <c r="F40" s="18">
        <v>43466</v>
      </c>
      <c r="G40" s="35"/>
      <c r="H40" s="42"/>
      <c r="I40" s="42"/>
      <c r="J40" s="42"/>
      <c r="K40" s="42"/>
      <c r="L40" s="42"/>
    </row>
    <row r="41" spans="1:12" ht="37.5" x14ac:dyDescent="0.3">
      <c r="A41" s="33" t="s">
        <v>105</v>
      </c>
      <c r="B41" s="6" t="s">
        <v>114</v>
      </c>
      <c r="C41" s="7">
        <v>2240</v>
      </c>
      <c r="D41" s="34">
        <v>35000</v>
      </c>
      <c r="E41" s="6" t="s">
        <v>102</v>
      </c>
      <c r="F41" s="18">
        <v>43770</v>
      </c>
      <c r="G41" s="35"/>
      <c r="H41" s="42"/>
      <c r="I41" s="42"/>
      <c r="J41" s="42"/>
      <c r="K41" s="42"/>
      <c r="L41" s="42"/>
    </row>
    <row r="42" spans="1:12" ht="56.25" x14ac:dyDescent="0.3">
      <c r="A42" s="33" t="s">
        <v>47</v>
      </c>
      <c r="B42" s="6" t="s">
        <v>46</v>
      </c>
      <c r="C42" s="7">
        <v>2240</v>
      </c>
      <c r="D42" s="34">
        <v>17500</v>
      </c>
      <c r="E42" s="6" t="s">
        <v>102</v>
      </c>
      <c r="F42" s="18">
        <v>43771</v>
      </c>
      <c r="G42" s="35"/>
      <c r="H42" s="42"/>
      <c r="I42" s="42"/>
      <c r="J42" s="42"/>
      <c r="K42" s="42"/>
      <c r="L42" s="42"/>
    </row>
    <row r="43" spans="1:12" ht="37.5" x14ac:dyDescent="0.3">
      <c r="A43" s="33" t="s">
        <v>45</v>
      </c>
      <c r="B43" s="6" t="s">
        <v>44</v>
      </c>
      <c r="C43" s="7">
        <v>2240</v>
      </c>
      <c r="D43" s="34">
        <f>56500+3000</f>
        <v>59500</v>
      </c>
      <c r="E43" s="6" t="s">
        <v>64</v>
      </c>
      <c r="F43" s="18">
        <v>43466</v>
      </c>
      <c r="G43" s="35"/>
      <c r="H43" s="42"/>
      <c r="I43" s="42"/>
      <c r="J43" s="42"/>
      <c r="K43" s="42"/>
      <c r="L43" s="42"/>
    </row>
    <row r="44" spans="1:12" ht="56.25" x14ac:dyDescent="0.3">
      <c r="A44" s="33" t="s">
        <v>152</v>
      </c>
      <c r="B44" s="6" t="s">
        <v>48</v>
      </c>
      <c r="C44" s="7">
        <v>2240</v>
      </c>
      <c r="D44" s="34">
        <f>8250+348.62-1840-1165-67.01</f>
        <v>5526.6100000000006</v>
      </c>
      <c r="E44" s="6" t="s">
        <v>102</v>
      </c>
      <c r="F44" s="18">
        <v>43617</v>
      </c>
      <c r="G44" s="35"/>
      <c r="H44" s="42"/>
      <c r="I44" s="42"/>
      <c r="J44" s="42"/>
      <c r="K44" s="42"/>
      <c r="L44" s="42"/>
    </row>
    <row r="45" spans="1:12" ht="37.5" x14ac:dyDescent="0.3">
      <c r="A45" s="33" t="s">
        <v>161</v>
      </c>
      <c r="B45" s="6" t="s">
        <v>85</v>
      </c>
      <c r="C45" s="7">
        <v>2240</v>
      </c>
      <c r="D45" s="34">
        <f>5000-5000+8000+1800</f>
        <v>9800</v>
      </c>
      <c r="E45" s="6" t="s">
        <v>102</v>
      </c>
      <c r="F45" s="18">
        <v>43618</v>
      </c>
      <c r="G45" s="35"/>
      <c r="H45" s="42"/>
      <c r="I45" s="42"/>
      <c r="J45" s="42"/>
      <c r="K45" s="42"/>
      <c r="L45" s="42"/>
    </row>
    <row r="46" spans="1:12" ht="37.5" x14ac:dyDescent="0.3">
      <c r="A46" s="33" t="s">
        <v>50</v>
      </c>
      <c r="B46" s="6" t="s">
        <v>49</v>
      </c>
      <c r="C46" s="7">
        <v>2240</v>
      </c>
      <c r="D46" s="34">
        <v>15400</v>
      </c>
      <c r="E46" s="6" t="s">
        <v>102</v>
      </c>
      <c r="F46" s="18">
        <v>43466</v>
      </c>
      <c r="G46" s="35"/>
      <c r="H46" s="42"/>
      <c r="I46" s="42"/>
      <c r="J46" s="42"/>
      <c r="K46" s="42"/>
      <c r="L46" s="42"/>
    </row>
    <row r="47" spans="1:12" ht="51" customHeight="1" x14ac:dyDescent="0.3">
      <c r="A47" s="33" t="s">
        <v>52</v>
      </c>
      <c r="B47" s="6" t="s">
        <v>51</v>
      </c>
      <c r="C47" s="7">
        <v>2240</v>
      </c>
      <c r="D47" s="34">
        <v>10300</v>
      </c>
      <c r="E47" s="6" t="s">
        <v>102</v>
      </c>
      <c r="F47" s="18">
        <v>43467</v>
      </c>
      <c r="G47" s="35"/>
      <c r="H47" s="42"/>
      <c r="I47" s="42"/>
      <c r="J47" s="42"/>
      <c r="K47" s="42"/>
      <c r="L47" s="42"/>
    </row>
    <row r="48" spans="1:12" ht="41.25" customHeight="1" x14ac:dyDescent="0.3">
      <c r="A48" s="33" t="s">
        <v>106</v>
      </c>
      <c r="B48" s="6" t="s">
        <v>55</v>
      </c>
      <c r="C48" s="7">
        <v>2240</v>
      </c>
      <c r="D48" s="34">
        <v>25000</v>
      </c>
      <c r="E48" s="6" t="s">
        <v>102</v>
      </c>
      <c r="F48" s="18">
        <v>43468</v>
      </c>
      <c r="G48" s="35"/>
      <c r="H48" s="42"/>
      <c r="I48" s="42"/>
      <c r="J48" s="42"/>
      <c r="K48" s="42"/>
      <c r="L48" s="42"/>
    </row>
    <row r="49" spans="1:12" ht="43.5" customHeight="1" x14ac:dyDescent="0.3">
      <c r="A49" s="33" t="s">
        <v>53</v>
      </c>
      <c r="B49" s="6" t="s">
        <v>54</v>
      </c>
      <c r="C49" s="7">
        <v>2240</v>
      </c>
      <c r="D49" s="34">
        <v>22500</v>
      </c>
      <c r="E49" s="6" t="s">
        <v>102</v>
      </c>
      <c r="F49" s="18">
        <v>43466</v>
      </c>
      <c r="G49" s="35"/>
      <c r="H49" s="42"/>
      <c r="I49" s="42"/>
      <c r="J49" s="42"/>
      <c r="K49" s="42"/>
      <c r="L49" s="42"/>
    </row>
    <row r="50" spans="1:12" ht="50.25" customHeight="1" x14ac:dyDescent="0.3">
      <c r="A50" s="33" t="s">
        <v>107</v>
      </c>
      <c r="B50" s="6" t="s">
        <v>56</v>
      </c>
      <c r="C50" s="7">
        <v>2240</v>
      </c>
      <c r="D50" s="34">
        <f>20000+14394.41-11340-7048.24</f>
        <v>16006.170000000004</v>
      </c>
      <c r="E50" s="6" t="s">
        <v>102</v>
      </c>
      <c r="F50" s="18">
        <v>43710</v>
      </c>
      <c r="G50" s="35"/>
      <c r="H50" s="42"/>
      <c r="I50" s="42"/>
      <c r="J50" s="42"/>
      <c r="K50" s="42"/>
      <c r="L50" s="42"/>
    </row>
    <row r="51" spans="1:12" ht="50.25" customHeight="1" x14ac:dyDescent="0.3">
      <c r="A51" s="33" t="s">
        <v>162</v>
      </c>
      <c r="B51" s="6" t="s">
        <v>84</v>
      </c>
      <c r="C51" s="7">
        <v>2240</v>
      </c>
      <c r="D51" s="34">
        <f>17200-15296.27-385.63-1300+11340+7048.24-532.99</f>
        <v>18073.349999999995</v>
      </c>
      <c r="E51" s="6" t="s">
        <v>102</v>
      </c>
      <c r="F51" s="18">
        <v>43497</v>
      </c>
      <c r="G51" s="35"/>
      <c r="H51" s="42"/>
      <c r="I51" s="42"/>
      <c r="J51" s="42"/>
      <c r="K51" s="42"/>
      <c r="L51" s="42"/>
    </row>
    <row r="52" spans="1:12" ht="37.5" x14ac:dyDescent="0.3">
      <c r="A52" s="33" t="s">
        <v>43</v>
      </c>
      <c r="B52" s="6" t="s">
        <v>42</v>
      </c>
      <c r="C52" s="7">
        <v>2240</v>
      </c>
      <c r="D52" s="34">
        <v>10000</v>
      </c>
      <c r="E52" s="6" t="s">
        <v>102</v>
      </c>
      <c r="F52" s="18">
        <v>43556</v>
      </c>
      <c r="G52" s="35"/>
      <c r="H52" s="42"/>
      <c r="I52" s="42"/>
      <c r="J52" s="42"/>
      <c r="K52" s="42"/>
      <c r="L52" s="42"/>
    </row>
    <row r="53" spans="1:12" ht="50.25" customHeight="1" x14ac:dyDescent="0.3">
      <c r="A53" s="33" t="s">
        <v>76</v>
      </c>
      <c r="B53" s="6" t="s">
        <v>75</v>
      </c>
      <c r="C53" s="7">
        <v>2240</v>
      </c>
      <c r="D53" s="34">
        <v>148593.60000000001</v>
      </c>
      <c r="E53" s="6" t="s">
        <v>64</v>
      </c>
      <c r="F53" s="18">
        <v>43466</v>
      </c>
      <c r="G53" s="35"/>
      <c r="H53" s="42"/>
      <c r="I53" s="42"/>
      <c r="J53" s="42"/>
      <c r="K53" s="42"/>
      <c r="L53" s="42"/>
    </row>
    <row r="54" spans="1:12" ht="50.25" customHeight="1" x14ac:dyDescent="0.3">
      <c r="A54" s="6" t="s">
        <v>108</v>
      </c>
      <c r="B54" s="6" t="s">
        <v>57</v>
      </c>
      <c r="C54" s="7">
        <v>2240</v>
      </c>
      <c r="D54" s="34">
        <v>30744</v>
      </c>
      <c r="E54" s="6" t="s">
        <v>102</v>
      </c>
      <c r="F54" s="18">
        <v>43467</v>
      </c>
      <c r="G54" s="35"/>
      <c r="H54" s="42"/>
      <c r="I54" s="42"/>
      <c r="J54" s="42"/>
      <c r="K54" s="42"/>
      <c r="L54" s="42"/>
    </row>
    <row r="55" spans="1:12" ht="50.25" customHeight="1" x14ac:dyDescent="0.3">
      <c r="A55" s="6" t="s">
        <v>109</v>
      </c>
      <c r="B55" s="12" t="s">
        <v>115</v>
      </c>
      <c r="C55" s="7">
        <v>2240</v>
      </c>
      <c r="D55" s="34">
        <v>99633.600000000006</v>
      </c>
      <c r="E55" s="6" t="s">
        <v>64</v>
      </c>
      <c r="F55" s="18">
        <v>43468</v>
      </c>
      <c r="G55" s="35"/>
      <c r="H55" s="42"/>
      <c r="I55" s="42"/>
      <c r="J55" s="42"/>
      <c r="K55" s="42"/>
      <c r="L55" s="42"/>
    </row>
    <row r="56" spans="1:12" ht="43.5" customHeight="1" x14ac:dyDescent="0.3">
      <c r="A56" s="6" t="s">
        <v>110</v>
      </c>
      <c r="B56" s="12" t="s">
        <v>116</v>
      </c>
      <c r="C56" s="7">
        <v>2240</v>
      </c>
      <c r="D56" s="34">
        <f>82756-146-92-568+74000</f>
        <v>155950</v>
      </c>
      <c r="E56" s="6" t="s">
        <v>64</v>
      </c>
      <c r="F56" s="18">
        <v>43469</v>
      </c>
      <c r="G56" s="35"/>
      <c r="H56" s="42"/>
      <c r="I56" s="42"/>
      <c r="J56" s="42"/>
      <c r="K56" s="42"/>
      <c r="L56" s="42"/>
    </row>
    <row r="57" spans="1:12" ht="50.25" customHeight="1" x14ac:dyDescent="0.3">
      <c r="A57" s="36" t="s">
        <v>143</v>
      </c>
      <c r="B57" s="12" t="s">
        <v>121</v>
      </c>
      <c r="C57" s="7">
        <v>2240</v>
      </c>
      <c r="D57" s="34">
        <f>146+92+568</f>
        <v>806</v>
      </c>
      <c r="E57" s="6" t="s">
        <v>102</v>
      </c>
      <c r="F57" s="18">
        <v>43470</v>
      </c>
      <c r="G57" s="35"/>
      <c r="H57" s="42"/>
      <c r="I57" s="42"/>
      <c r="J57" s="42"/>
      <c r="K57" s="42"/>
      <c r="L57" s="42"/>
    </row>
    <row r="58" spans="1:12" ht="66.75" customHeight="1" x14ac:dyDescent="0.3">
      <c r="A58" s="33" t="s">
        <v>37</v>
      </c>
      <c r="B58" s="6" t="s">
        <v>36</v>
      </c>
      <c r="C58" s="7">
        <v>2240</v>
      </c>
      <c r="D58" s="34">
        <f>6420+1380</f>
        <v>7800</v>
      </c>
      <c r="E58" s="6" t="s">
        <v>102</v>
      </c>
      <c r="F58" s="18">
        <v>43468</v>
      </c>
      <c r="G58" s="35"/>
      <c r="H58" s="42"/>
      <c r="I58" s="42"/>
      <c r="J58" s="42"/>
      <c r="K58" s="42"/>
      <c r="L58" s="42"/>
    </row>
    <row r="59" spans="1:12" ht="48.75" customHeight="1" x14ac:dyDescent="0.3">
      <c r="A59" s="33" t="s">
        <v>59</v>
      </c>
      <c r="B59" s="6" t="s">
        <v>58</v>
      </c>
      <c r="C59" s="7">
        <v>2240</v>
      </c>
      <c r="D59" s="34">
        <f>1500+1300</f>
        <v>2800</v>
      </c>
      <c r="E59" s="6" t="s">
        <v>102</v>
      </c>
      <c r="F59" s="18">
        <v>43469</v>
      </c>
      <c r="G59" s="35"/>
      <c r="H59" s="42"/>
      <c r="I59" s="42"/>
      <c r="J59" s="42"/>
      <c r="K59" s="42"/>
      <c r="L59" s="42"/>
    </row>
    <row r="60" spans="1:12" ht="29.25" customHeight="1" x14ac:dyDescent="0.3">
      <c r="A60" s="33" t="s">
        <v>40</v>
      </c>
      <c r="B60" s="6" t="s">
        <v>39</v>
      </c>
      <c r="C60" s="7">
        <v>2240</v>
      </c>
      <c r="D60" s="34">
        <f>12702.8+1336</f>
        <v>14038.8</v>
      </c>
      <c r="E60" s="6" t="s">
        <v>102</v>
      </c>
      <c r="F60" s="18">
        <v>43470</v>
      </c>
      <c r="G60" s="35"/>
      <c r="H60" s="42"/>
      <c r="I60" s="42"/>
      <c r="J60" s="42"/>
      <c r="K60" s="42"/>
      <c r="L60" s="42"/>
    </row>
    <row r="61" spans="1:12" ht="26.25" customHeight="1" x14ac:dyDescent="0.3">
      <c r="A61" s="33" t="s">
        <v>111</v>
      </c>
      <c r="B61" s="6" t="s">
        <v>60</v>
      </c>
      <c r="C61" s="7">
        <v>2240</v>
      </c>
      <c r="D61" s="34">
        <v>10000</v>
      </c>
      <c r="E61" s="6" t="s">
        <v>102</v>
      </c>
      <c r="F61" s="18">
        <v>43471</v>
      </c>
      <c r="G61" s="35"/>
      <c r="H61" s="42"/>
      <c r="I61" s="42"/>
      <c r="J61" s="42"/>
      <c r="K61" s="42"/>
      <c r="L61" s="42"/>
    </row>
    <row r="62" spans="1:12" ht="43.5" customHeight="1" x14ac:dyDescent="0.3">
      <c r="A62" s="33" t="s">
        <v>112</v>
      </c>
      <c r="B62" s="6" t="s">
        <v>66</v>
      </c>
      <c r="C62" s="7">
        <v>2240</v>
      </c>
      <c r="D62" s="34">
        <f>2900+1117.5</f>
        <v>4017.5</v>
      </c>
      <c r="E62" s="6" t="s">
        <v>102</v>
      </c>
      <c r="F62" s="18">
        <v>43472</v>
      </c>
      <c r="G62" s="35"/>
      <c r="H62" s="42"/>
      <c r="I62" s="42"/>
      <c r="J62" s="42"/>
      <c r="K62" s="42"/>
      <c r="L62" s="42"/>
    </row>
    <row r="63" spans="1:12" ht="43.5" customHeight="1" x14ac:dyDescent="0.3">
      <c r="A63" s="45" t="s">
        <v>151</v>
      </c>
      <c r="B63" s="6" t="s">
        <v>150</v>
      </c>
      <c r="C63" s="7">
        <v>2240</v>
      </c>
      <c r="D63" s="37">
        <f>2114.47+2200</f>
        <v>4314.4699999999993</v>
      </c>
      <c r="E63" s="38" t="s">
        <v>102</v>
      </c>
      <c r="F63" s="26">
        <v>43525</v>
      </c>
      <c r="G63" s="39"/>
      <c r="H63" s="42"/>
      <c r="I63" s="42"/>
      <c r="J63" s="42"/>
      <c r="K63" s="42"/>
      <c r="L63" s="42"/>
    </row>
    <row r="64" spans="1:12" ht="43.5" customHeight="1" x14ac:dyDescent="0.3">
      <c r="A64" s="45" t="s">
        <v>140</v>
      </c>
      <c r="B64" s="38" t="s">
        <v>61</v>
      </c>
      <c r="C64" s="41">
        <v>2240</v>
      </c>
      <c r="D64" s="37">
        <f>23400-1380-1336-1117.5-14394.41-4200</f>
        <v>972.09000000000015</v>
      </c>
      <c r="E64" s="38" t="s">
        <v>102</v>
      </c>
      <c r="F64" s="26">
        <v>43473</v>
      </c>
      <c r="G64" s="39"/>
      <c r="H64" s="42"/>
      <c r="I64" s="42"/>
      <c r="J64" s="42"/>
      <c r="K64" s="42"/>
      <c r="L64" s="42"/>
    </row>
    <row r="65" spans="1:12" ht="43.5" customHeight="1" thickBot="1" x14ac:dyDescent="0.35">
      <c r="A65" s="45" t="s">
        <v>175</v>
      </c>
      <c r="B65" s="38" t="s">
        <v>176</v>
      </c>
      <c r="C65" s="41">
        <v>2240</v>
      </c>
      <c r="D65" s="37">
        <v>1840</v>
      </c>
      <c r="E65" s="38" t="s">
        <v>102</v>
      </c>
      <c r="F65" s="26">
        <v>43678</v>
      </c>
      <c r="G65" s="39"/>
      <c r="H65" s="42"/>
      <c r="I65" s="42"/>
      <c r="J65" s="42"/>
      <c r="K65" s="42"/>
      <c r="L65" s="42"/>
    </row>
    <row r="66" spans="1:12" s="50" customFormat="1" ht="22.5" x14ac:dyDescent="0.3">
      <c r="A66" s="56"/>
      <c r="B66" s="86" t="s">
        <v>82</v>
      </c>
      <c r="C66" s="87"/>
      <c r="D66" s="57">
        <f>SUM(D37:D65)</f>
        <v>760700</v>
      </c>
      <c r="E66" s="58"/>
      <c r="F66" s="58"/>
      <c r="G66" s="59"/>
      <c r="H66" s="49"/>
      <c r="I66" s="49"/>
      <c r="J66" s="49"/>
      <c r="K66" s="49"/>
      <c r="L66" s="49"/>
    </row>
    <row r="67" spans="1:12" ht="41.25" customHeight="1" thickBot="1" x14ac:dyDescent="0.35">
      <c r="A67" s="60" t="s">
        <v>78</v>
      </c>
      <c r="B67" s="6" t="s">
        <v>77</v>
      </c>
      <c r="C67" s="7">
        <v>2272</v>
      </c>
      <c r="D67" s="29">
        <f>5400+1700-700</f>
        <v>6400</v>
      </c>
      <c r="E67" s="6" t="s">
        <v>62</v>
      </c>
      <c r="F67" s="31">
        <v>43474</v>
      </c>
      <c r="G67" s="61"/>
      <c r="H67" s="42"/>
      <c r="I67" s="42"/>
      <c r="J67" s="42"/>
      <c r="K67" s="42"/>
      <c r="L67" s="42"/>
    </row>
    <row r="68" spans="1:12" ht="42" customHeight="1" thickBot="1" x14ac:dyDescent="0.35">
      <c r="A68" s="60" t="s">
        <v>80</v>
      </c>
      <c r="B68" s="6" t="s">
        <v>79</v>
      </c>
      <c r="C68" s="7">
        <v>2272</v>
      </c>
      <c r="D68" s="37">
        <f>3800+700</f>
        <v>4500</v>
      </c>
      <c r="E68" s="6" t="s">
        <v>62</v>
      </c>
      <c r="F68" s="26">
        <v>43475</v>
      </c>
      <c r="G68" s="61"/>
      <c r="H68" s="42"/>
      <c r="I68" s="42"/>
      <c r="J68" s="42"/>
      <c r="K68" s="42"/>
      <c r="L68" s="42"/>
    </row>
    <row r="69" spans="1:12" s="50" customFormat="1" ht="22.5" x14ac:dyDescent="0.3">
      <c r="A69" s="62"/>
      <c r="B69" s="80" t="s">
        <v>83</v>
      </c>
      <c r="C69" s="81"/>
      <c r="D69" s="14">
        <f>SUM(D67:D68)</f>
        <v>10900</v>
      </c>
      <c r="E69" s="13"/>
      <c r="F69" s="15"/>
      <c r="G69" s="63"/>
      <c r="H69" s="49"/>
      <c r="I69" s="49"/>
      <c r="J69" s="49"/>
      <c r="K69" s="49"/>
      <c r="L69" s="49"/>
    </row>
    <row r="70" spans="1:12" ht="42.75" customHeight="1" x14ac:dyDescent="0.3">
      <c r="A70" s="40" t="s">
        <v>86</v>
      </c>
      <c r="B70" s="38" t="s">
        <v>63</v>
      </c>
      <c r="C70" s="41">
        <v>2273</v>
      </c>
      <c r="D70" s="77">
        <f>142200-7500+43400</f>
        <v>178100</v>
      </c>
      <c r="E70" s="38" t="s">
        <v>64</v>
      </c>
      <c r="F70" s="26">
        <v>43475</v>
      </c>
      <c r="G70" s="61" t="s">
        <v>124</v>
      </c>
      <c r="H70" s="42"/>
      <c r="I70" s="42"/>
      <c r="J70" s="42"/>
      <c r="K70" s="42"/>
      <c r="L70" s="42"/>
    </row>
    <row r="71" spans="1:12" ht="45.75" customHeight="1" x14ac:dyDescent="0.3">
      <c r="A71" s="64" t="s">
        <v>126</v>
      </c>
      <c r="B71" s="6" t="s">
        <v>125</v>
      </c>
      <c r="C71" s="7">
        <v>2273</v>
      </c>
      <c r="D71" s="34">
        <v>7500</v>
      </c>
      <c r="E71" s="6" t="s">
        <v>102</v>
      </c>
      <c r="F71" s="18">
        <v>43475</v>
      </c>
      <c r="G71" s="61" t="s">
        <v>124</v>
      </c>
      <c r="H71" s="42"/>
      <c r="I71" s="42"/>
      <c r="J71" s="42"/>
      <c r="K71" s="42"/>
      <c r="L71" s="42"/>
    </row>
    <row r="72" spans="1:12" s="50" customFormat="1" ht="22.5" x14ac:dyDescent="0.3">
      <c r="A72" s="62"/>
      <c r="B72" s="80" t="s">
        <v>134</v>
      </c>
      <c r="C72" s="81"/>
      <c r="D72" s="14">
        <f>SUM(D70:D71)</f>
        <v>185600</v>
      </c>
      <c r="E72" s="15"/>
      <c r="F72" s="15"/>
      <c r="G72" s="63"/>
      <c r="H72" s="49"/>
      <c r="I72" s="49"/>
      <c r="J72" s="49"/>
      <c r="K72" s="49"/>
      <c r="L72" s="49"/>
    </row>
    <row r="73" spans="1:12" ht="51" customHeight="1" x14ac:dyDescent="0.3">
      <c r="A73" s="45" t="s">
        <v>136</v>
      </c>
      <c r="B73" s="6" t="s">
        <v>61</v>
      </c>
      <c r="C73" s="7">
        <v>2275</v>
      </c>
      <c r="D73" s="34">
        <v>4200</v>
      </c>
      <c r="E73" s="6" t="s">
        <v>102</v>
      </c>
      <c r="F73" s="18">
        <v>43525</v>
      </c>
      <c r="G73" s="61" t="s">
        <v>137</v>
      </c>
      <c r="H73" s="42"/>
      <c r="I73" s="42"/>
      <c r="J73" s="42"/>
      <c r="K73" s="42"/>
      <c r="L73" s="42"/>
    </row>
    <row r="74" spans="1:12" s="50" customFormat="1" ht="22.5" x14ac:dyDescent="0.3">
      <c r="A74" s="62"/>
      <c r="B74" s="80" t="s">
        <v>135</v>
      </c>
      <c r="C74" s="81"/>
      <c r="D74" s="14">
        <f>SUM(D73)</f>
        <v>4200</v>
      </c>
      <c r="E74" s="15"/>
      <c r="F74" s="15"/>
      <c r="G74" s="63"/>
      <c r="H74" s="49"/>
      <c r="I74" s="49"/>
      <c r="J74" s="49"/>
      <c r="K74" s="49"/>
      <c r="L74" s="49"/>
    </row>
    <row r="75" spans="1:12" ht="53.25" customHeight="1" x14ac:dyDescent="0.3">
      <c r="A75" s="45" t="s">
        <v>147</v>
      </c>
      <c r="B75" s="6" t="s">
        <v>146</v>
      </c>
      <c r="C75" s="7">
        <v>3110</v>
      </c>
      <c r="D75" s="34">
        <f>115000-8770</f>
        <v>106230</v>
      </c>
      <c r="E75" s="6" t="str">
        <f>$E$70</f>
        <v>Звіт про укладений договір</v>
      </c>
      <c r="F75" s="18">
        <v>43556</v>
      </c>
      <c r="G75" s="61" t="s">
        <v>137</v>
      </c>
      <c r="H75" s="42"/>
      <c r="I75" s="42"/>
      <c r="J75" s="42"/>
      <c r="K75" s="42"/>
      <c r="L75" s="42"/>
    </row>
    <row r="76" spans="1:12" ht="62.25" customHeight="1" x14ac:dyDescent="0.3">
      <c r="A76" s="45" t="s">
        <v>149</v>
      </c>
      <c r="B76" s="6" t="s">
        <v>148</v>
      </c>
      <c r="C76" s="7">
        <v>3110</v>
      </c>
      <c r="D76" s="34">
        <f>160000-12317.92</f>
        <v>147682.07999999999</v>
      </c>
      <c r="E76" s="6" t="str">
        <f>$E$70</f>
        <v>Звіт про укладений договір</v>
      </c>
      <c r="F76" s="18">
        <v>43525</v>
      </c>
      <c r="G76" s="61" t="s">
        <v>137</v>
      </c>
      <c r="H76" s="42"/>
      <c r="I76" s="42"/>
      <c r="J76" s="42"/>
      <c r="K76" s="42"/>
      <c r="L76" s="42"/>
    </row>
    <row r="77" spans="1:12" ht="54" customHeight="1" x14ac:dyDescent="0.3">
      <c r="A77" s="45" t="s">
        <v>165</v>
      </c>
      <c r="B77" s="6" t="s">
        <v>157</v>
      </c>
      <c r="C77" s="7">
        <v>3110</v>
      </c>
      <c r="D77" s="34">
        <f>8770+12317.92</f>
        <v>21087.919999999998</v>
      </c>
      <c r="E77" s="6" t="s">
        <v>62</v>
      </c>
      <c r="F77" s="18">
        <v>43556</v>
      </c>
      <c r="G77" s="61" t="s">
        <v>137</v>
      </c>
      <c r="H77" s="42"/>
      <c r="I77" s="42"/>
      <c r="J77" s="42"/>
      <c r="K77" s="42"/>
      <c r="L77" s="42"/>
    </row>
    <row r="78" spans="1:12" s="50" customFormat="1" ht="22.5" x14ac:dyDescent="0.3">
      <c r="A78" s="62"/>
      <c r="B78" s="80" t="s">
        <v>145</v>
      </c>
      <c r="C78" s="81"/>
      <c r="D78" s="14">
        <f>SUM(D75:D77)</f>
        <v>275000</v>
      </c>
      <c r="E78" s="15"/>
      <c r="F78" s="15"/>
      <c r="G78" s="63"/>
      <c r="H78" s="49"/>
      <c r="I78" s="49"/>
      <c r="J78" s="49"/>
      <c r="K78" s="49"/>
      <c r="L78" s="49"/>
    </row>
    <row r="79" spans="1:12" ht="99" customHeight="1" x14ac:dyDescent="0.3">
      <c r="A79" s="45" t="s">
        <v>142</v>
      </c>
      <c r="B79" s="6" t="s">
        <v>138</v>
      </c>
      <c r="C79" s="7">
        <v>3142</v>
      </c>
      <c r="D79" s="34">
        <v>70772</v>
      </c>
      <c r="E79" s="6" t="str">
        <f>$E$70</f>
        <v>Звіт про укладений договір</v>
      </c>
      <c r="F79" s="18">
        <v>43525</v>
      </c>
      <c r="G79" s="61" t="s">
        <v>124</v>
      </c>
      <c r="H79" s="42"/>
      <c r="I79" s="42"/>
      <c r="J79" s="42"/>
      <c r="K79" s="42"/>
      <c r="L79" s="42"/>
    </row>
    <row r="80" spans="1:12" s="50" customFormat="1" ht="23.25" thickBot="1" x14ac:dyDescent="0.35">
      <c r="A80" s="65"/>
      <c r="B80" s="88" t="s">
        <v>139</v>
      </c>
      <c r="C80" s="89"/>
      <c r="D80" s="66">
        <f>SUM(D79)</f>
        <v>70772</v>
      </c>
      <c r="E80" s="67"/>
      <c r="F80" s="67"/>
      <c r="G80" s="68"/>
      <c r="H80" s="49"/>
      <c r="I80" s="49"/>
      <c r="J80" s="49"/>
      <c r="K80" s="49"/>
      <c r="L80" s="49"/>
    </row>
    <row r="81" spans="1:5" ht="10.5" customHeight="1" x14ac:dyDescent="0.3">
      <c r="B81" s="51"/>
      <c r="C81" s="51"/>
    </row>
    <row r="82" spans="1:5" ht="18.75" customHeight="1" x14ac:dyDescent="0.3">
      <c r="A82" s="85" t="s">
        <v>179</v>
      </c>
      <c r="B82" s="85"/>
      <c r="C82" s="85"/>
      <c r="D82" s="52"/>
      <c r="E82" s="52"/>
    </row>
    <row r="83" spans="1:5" ht="15" customHeight="1" x14ac:dyDescent="0.3">
      <c r="A83" s="52"/>
      <c r="B83" s="52"/>
      <c r="C83" s="52"/>
      <c r="D83" s="52"/>
      <c r="E83" s="52"/>
    </row>
    <row r="84" spans="1:5" s="11" customFormat="1" ht="18.75" x14ac:dyDescent="0.3">
      <c r="A84" s="79" t="s">
        <v>87</v>
      </c>
      <c r="B84" s="79"/>
      <c r="C84" s="78"/>
      <c r="D84" s="78" t="s">
        <v>70</v>
      </c>
      <c r="E84" s="4" t="s">
        <v>88</v>
      </c>
    </row>
    <row r="85" spans="1:5" ht="20.25" customHeight="1" x14ac:dyDescent="0.3">
      <c r="A85" s="82"/>
      <c r="B85" s="82"/>
      <c r="C85" s="52"/>
      <c r="D85" s="52"/>
      <c r="E85" s="47"/>
    </row>
    <row r="86" spans="1:5" ht="18.75" customHeight="1" x14ac:dyDescent="0.3">
      <c r="A86" s="79" t="s">
        <v>122</v>
      </c>
      <c r="B86" s="79"/>
      <c r="C86" s="53"/>
      <c r="D86" s="53" t="s">
        <v>70</v>
      </c>
      <c r="E86" s="3" t="s">
        <v>123</v>
      </c>
    </row>
  </sheetData>
  <mergeCells count="15">
    <mergeCell ref="A86:B86"/>
    <mergeCell ref="B69:C69"/>
    <mergeCell ref="A84:B84"/>
    <mergeCell ref="A85:B85"/>
    <mergeCell ref="A1:G1"/>
    <mergeCell ref="A2:G2"/>
    <mergeCell ref="A3:G3"/>
    <mergeCell ref="A4:G4"/>
    <mergeCell ref="A82:C82"/>
    <mergeCell ref="B36:C36"/>
    <mergeCell ref="B66:C66"/>
    <mergeCell ref="B72:C72"/>
    <mergeCell ref="B74:C74"/>
    <mergeCell ref="B80:C80"/>
    <mergeCell ref="B78:C78"/>
  </mergeCells>
  <dataValidations count="5">
    <dataValidation type="textLength" allowBlank="1" showInputMessage="1" showErrorMessage="1" promptTitle="обов'язкове" prompt="обов'язкове" sqref="A7:A24 A26:A35 A70:A71 A73 A79 A75:A77 A37:A65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:B24 B26:B35 B70:B71 B73 B79 B75:B77 B37:B65" xr:uid="{00000000-0002-0000-0000-000002000000}"/>
    <dataValidation type="date" showInputMessage="1" showErrorMessage="1" promptTitle="обов'язкове" prompt="обов'язкове" sqref="F67:F68 F75:F77 F7:F35 F70:F71 F73 F79 F37:F65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7:D68 D75:D77 D70:D71 D73 D79 D37:D65" xr:uid="{00000000-0002-0000-0000-000004000000}">
      <formula1>0</formula1>
      <formula2>1E+32</formula2>
    </dataValidation>
  </dataValidations>
  <pageMargins left="0.23622047244094491" right="0.23622047244094491" top="0.15748031496062992" bottom="0.35433070866141736" header="0" footer="0"/>
  <pageSetup paperSize="9" scale="48" fitToHeight="0" orientation="landscape" r:id="rId1"/>
  <rowBreaks count="2" manualBreakCount="2">
    <brk id="28" max="6" man="1"/>
    <brk id="56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E74:E75 E70 E72 E78 E36:E63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2"/>
  <sheetViews>
    <sheetView view="pageBreakPreview" topLeftCell="A16" zoomScale="86" zoomScaleNormal="69" zoomScaleSheetLayoutView="86" workbookViewId="0">
      <selection activeCell="A18" sqref="A18:XFD18"/>
    </sheetView>
  </sheetViews>
  <sheetFormatPr defaultRowHeight="15" x14ac:dyDescent="0.25"/>
  <cols>
    <col min="1" max="1" width="43.14062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28.42578125" customWidth="1"/>
  </cols>
  <sheetData>
    <row r="4" spans="1:12" ht="25.5" x14ac:dyDescent="0.35">
      <c r="A4" s="91"/>
      <c r="B4" s="91"/>
      <c r="C4" s="91"/>
      <c r="D4" s="91"/>
      <c r="E4" s="91"/>
      <c r="F4" s="91"/>
      <c r="G4" s="91"/>
    </row>
    <row r="5" spans="1:12" ht="25.5" customHeight="1" x14ac:dyDescent="0.35">
      <c r="A5" s="90" t="s">
        <v>117</v>
      </c>
      <c r="B5" s="90"/>
      <c r="C5" s="90"/>
      <c r="D5" s="90"/>
      <c r="E5" s="90"/>
      <c r="F5" s="90"/>
      <c r="G5" s="90"/>
    </row>
    <row r="6" spans="1:12" ht="25.5" customHeight="1" x14ac:dyDescent="0.35">
      <c r="A6" s="90" t="s">
        <v>67</v>
      </c>
      <c r="B6" s="90"/>
      <c r="C6" s="90"/>
      <c r="D6" s="90"/>
      <c r="E6" s="90"/>
      <c r="F6" s="90"/>
      <c r="G6" s="90"/>
    </row>
    <row r="7" spans="1:12" ht="25.5" customHeight="1" x14ac:dyDescent="0.35">
      <c r="A7" s="90" t="s">
        <v>68</v>
      </c>
      <c r="B7" s="90"/>
      <c r="C7" s="90"/>
      <c r="D7" s="90"/>
      <c r="E7" s="90"/>
      <c r="F7" s="90"/>
      <c r="G7" s="90"/>
    </row>
    <row r="9" spans="1:12" ht="98.25" customHeight="1" x14ac:dyDescent="0.25">
      <c r="A9" s="7" t="s">
        <v>0</v>
      </c>
      <c r="B9" s="7" t="s">
        <v>73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1"/>
      <c r="I9" s="1"/>
      <c r="J9" s="1"/>
      <c r="K9" s="1"/>
      <c r="L9" s="1"/>
    </row>
    <row r="10" spans="1:12" ht="70.5" customHeight="1" x14ac:dyDescent="0.3">
      <c r="A10" s="6" t="s">
        <v>13</v>
      </c>
      <c r="B10" s="6" t="s">
        <v>14</v>
      </c>
      <c r="C10" s="7">
        <v>2210</v>
      </c>
      <c r="D10" s="46">
        <v>495700</v>
      </c>
      <c r="E10" s="7" t="s">
        <v>71</v>
      </c>
      <c r="F10" s="7" t="s">
        <v>118</v>
      </c>
      <c r="G10" s="12" t="s">
        <v>69</v>
      </c>
      <c r="H10" s="2"/>
      <c r="I10" s="2"/>
      <c r="J10" s="2"/>
      <c r="K10" s="2"/>
      <c r="L10" s="2"/>
    </row>
    <row r="11" spans="1:12" s="11" customFormat="1" ht="70.5" customHeight="1" x14ac:dyDescent="0.3">
      <c r="A11" s="72" t="s">
        <v>13</v>
      </c>
      <c r="B11" s="72" t="s">
        <v>14</v>
      </c>
      <c r="C11" s="73">
        <v>2210</v>
      </c>
      <c r="D11" s="74">
        <f>40000+21500+40000+150000</f>
        <v>251500</v>
      </c>
      <c r="E11" s="73" t="s">
        <v>71</v>
      </c>
      <c r="F11" s="73" t="s">
        <v>173</v>
      </c>
      <c r="G11" s="75" t="s">
        <v>69</v>
      </c>
      <c r="H11" s="10"/>
      <c r="I11" s="10"/>
      <c r="J11" s="10"/>
      <c r="K11" s="10"/>
      <c r="L11" s="10"/>
    </row>
    <row r="12" spans="1:12" ht="19.5" customHeight="1" x14ac:dyDescent="0.3">
      <c r="A12" s="36"/>
      <c r="B12" s="69" t="s">
        <v>174</v>
      </c>
      <c r="C12" s="70"/>
      <c r="D12" s="71">
        <f>SUM(D10:D11)</f>
        <v>747200</v>
      </c>
      <c r="E12" s="7"/>
      <c r="F12" s="7"/>
      <c r="G12" s="12"/>
      <c r="H12" s="2"/>
      <c r="I12" s="2"/>
      <c r="J12" s="2"/>
      <c r="K12" s="2"/>
      <c r="L12" s="2"/>
    </row>
    <row r="13" spans="1:12" ht="51.75" customHeight="1" thickBot="1" x14ac:dyDescent="0.35">
      <c r="A13" s="33" t="s">
        <v>103</v>
      </c>
      <c r="B13" s="6" t="s">
        <v>113</v>
      </c>
      <c r="C13" s="7">
        <v>2240</v>
      </c>
      <c r="D13" s="76">
        <f>497000-100000</f>
        <v>397000</v>
      </c>
      <c r="E13" s="7" t="s">
        <v>89</v>
      </c>
      <c r="F13" s="7" t="s">
        <v>119</v>
      </c>
      <c r="G13" s="12" t="s">
        <v>133</v>
      </c>
      <c r="H13" s="2"/>
      <c r="I13" s="2"/>
      <c r="J13" s="2"/>
      <c r="K13" s="2"/>
      <c r="L13" s="2"/>
    </row>
    <row r="14" spans="1:12" s="11" customFormat="1" ht="146.25" customHeight="1" thickTop="1" x14ac:dyDescent="0.3">
      <c r="A14" s="44" t="s">
        <v>141</v>
      </c>
      <c r="B14" s="6" t="s">
        <v>127</v>
      </c>
      <c r="C14" s="7">
        <v>3142</v>
      </c>
      <c r="D14" s="34">
        <f>6000000-14736-56036</f>
        <v>5929228</v>
      </c>
      <c r="E14" s="7" t="s">
        <v>128</v>
      </c>
      <c r="F14" s="7" t="s">
        <v>129</v>
      </c>
      <c r="G14" s="12" t="s">
        <v>130</v>
      </c>
      <c r="H14" s="10"/>
      <c r="I14" s="10"/>
      <c r="J14" s="10"/>
      <c r="K14" s="10"/>
      <c r="L14" s="10"/>
    </row>
    <row r="16" spans="1:12" ht="18.75" customHeight="1" x14ac:dyDescent="0.3">
      <c r="A16" s="92" t="s">
        <v>172</v>
      </c>
      <c r="B16" s="92"/>
      <c r="C16" s="92"/>
      <c r="D16" s="5"/>
      <c r="E16" s="5"/>
    </row>
    <row r="17" spans="1:5" ht="37.5" customHeight="1" x14ac:dyDescent="0.3">
      <c r="A17" s="5"/>
      <c r="B17" s="5"/>
      <c r="C17" s="5"/>
      <c r="D17" s="5"/>
      <c r="E17" s="5"/>
    </row>
    <row r="18" spans="1:5" s="11" customFormat="1" ht="18.75" x14ac:dyDescent="0.3">
      <c r="A18" s="79" t="s">
        <v>87</v>
      </c>
      <c r="B18" s="79"/>
      <c r="C18" s="5"/>
      <c r="D18" s="5" t="s">
        <v>70</v>
      </c>
      <c r="E18" s="4" t="s">
        <v>88</v>
      </c>
    </row>
    <row r="19" spans="1:5" ht="37.5" customHeight="1" x14ac:dyDescent="0.3">
      <c r="A19" s="79"/>
      <c r="B19" s="79"/>
      <c r="C19" s="5"/>
      <c r="D19" s="5"/>
      <c r="E19" s="4"/>
    </row>
    <row r="20" spans="1:5" ht="18.75" x14ac:dyDescent="0.3">
      <c r="A20" s="79" t="s">
        <v>122</v>
      </c>
      <c r="B20" s="79"/>
      <c r="C20" s="5"/>
      <c r="D20" s="5" t="s">
        <v>70</v>
      </c>
      <c r="E20" s="3" t="s">
        <v>123</v>
      </c>
    </row>
    <row r="21" spans="1:5" ht="18.75" x14ac:dyDescent="0.25">
      <c r="E21" s="4"/>
    </row>
    <row r="22" spans="1:5" ht="18.75" x14ac:dyDescent="0.25">
      <c r="E22" s="4"/>
    </row>
  </sheetData>
  <mergeCells count="8">
    <mergeCell ref="A20:B20"/>
    <mergeCell ref="A19:B19"/>
    <mergeCell ref="A5:G5"/>
    <mergeCell ref="A4:G4"/>
    <mergeCell ref="A6:G6"/>
    <mergeCell ref="A18:B18"/>
    <mergeCell ref="A7:G7"/>
    <mergeCell ref="A16:C16"/>
  </mergeCells>
  <dataValidations count="3">
    <dataValidation allowBlank="1" showInputMessage="1" showErrorMessage="1" promptTitle="обов'язкове" prompt="обов'язкове" sqref="B13" xr:uid="{00000000-0002-0000-0100-000000000000}"/>
    <dataValidation type="textLength" allowBlank="1" showInputMessage="1" showErrorMessage="1" promptTitle="обов'язкове" prompt="обов'язкове" sqref="A13" xr:uid="{00000000-0002-0000-0100-000001000000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4" xr:uid="{00000000-0002-0000-0100-000002000000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100-000003000000}">
          <x14:formula1>
            <xm:f>'d:\Downloads\Users\Admin\Desktop\2019\[Річний Plan 2019.xlsx]Довідники (не змінювати)'!#REF!</xm:f>
          </x14:formula1>
          <xm:sqref>E13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2020-05-05T08:06:13Z</dcterms:modified>
</cp:coreProperties>
</file>