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C2C03E9-D76E-457A-A0F3-85D8C00C5183}" xr6:coauthVersionLast="45" xr6:coauthVersionMax="45" xr10:uidLastSave="{00000000-0000-0000-0000-000000000000}"/>
  <bookViews>
    <workbookView xWindow="675" yWindow="1830" windowWidth="18255" windowHeight="1077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34" i="1" l="1"/>
  <c r="D40" i="1"/>
  <c r="D38" i="1" l="1"/>
  <c r="D35" i="1"/>
  <c r="D58" i="1"/>
  <c r="D25" i="1" l="1"/>
  <c r="D17" i="1"/>
  <c r="D7" i="1" l="1"/>
  <c r="D39" i="1" l="1"/>
  <c r="D33" i="1"/>
  <c r="D71" i="1"/>
  <c r="E70" i="1"/>
  <c r="E69" i="1"/>
  <c r="D54" i="1" l="1"/>
  <c r="D46" i="1"/>
  <c r="D52" i="1"/>
  <c r="D51" i="1"/>
  <c r="D22" i="1" l="1"/>
  <c r="D32" i="1" s="1"/>
  <c r="D23" i="1"/>
  <c r="E72" i="1" l="1"/>
  <c r="D73" i="1"/>
  <c r="D68" i="1"/>
  <c r="D59" i="1"/>
  <c r="D45" i="1" l="1"/>
  <c r="D64" i="1" l="1"/>
  <c r="D66" i="1" s="1"/>
  <c r="D57" i="1" l="1"/>
  <c r="D55" i="1" l="1"/>
  <c r="D53" i="1"/>
  <c r="D60" i="1" l="1"/>
  <c r="D63" i="1" l="1"/>
</calcChain>
</file>

<file path=xl/sharedStrings.xml><?xml version="1.0" encoding="utf-8"?>
<sst xmlns="http://schemas.openxmlformats.org/spreadsheetml/2006/main" count="208" uniqueCount="147">
  <si>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</si>
  <si>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</si>
  <si>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</si>
  <si>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</si>
  <si>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</si>
  <si>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</si>
  <si>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</si>
  <si>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</si>
  <si>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</si>
  <si>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</si>
  <si>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</si>
  <si>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</si>
  <si>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</si>
  <si>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</si>
  <si>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</si>
  <si>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</si>
  <si>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</si>
  <si>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</si>
  <si>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</si>
  <si>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</si>
  <si>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</si>
  <si>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</si>
  <si>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</si>
  <si>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</si>
  <si>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</si>
  <si>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</si>
  <si>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</si>
  <si>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</si>
  <si>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</si>
  <si>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</si>
  <si>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</si>
  <si>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</si>
  <si>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</si>
  <si>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</si>
  <si>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</si>
  <si>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</si>
  <si>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</si>
  <si>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</si>
  <si>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</si>
  <si>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</si>
  <si>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</si>
  <si>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</si>
  <si>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</si>
  <si>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</si>
  <si>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</si>
  <si>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</si>
  <si>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</si>
  <si>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</si>
  <si>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</si>
  <si>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</si>
  <si>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</si>
  <si>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</si>
  <si>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</si>
  <si>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</si>
  <si>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</si>
  <si>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</si>
  <si>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</si>
  <si>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</si>
  <si>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</si>
  <si>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</si>
  <si>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</si>
  <si>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</si>
  <si>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</si>
  <si>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</si>
  <si>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</si>
  <si>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</si>
  <si>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</si>
  <si>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</si>
  <si>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</si>
  <si>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</si>
  <si>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</si>
  <si>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</si>
  <si>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</si>
  <si>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</si>
  <si>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</si>
  <si>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</si>
  <si>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</si>
  <si>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</si>
  <si>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</si>
  <si>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</si>
  <si>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</si>
  <si>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</si>
  <si>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</si>
  <si>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</si>
  <si>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</si>
  <si>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</si>
  <si>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</si>
  <si>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</si>
  <si>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</si>
  <si>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</si>
  <si>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</si>
  <si>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</si>
  <si>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</si>
  <si>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</si>
  <si>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</si>
  <si>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</si>
  <si>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</si>
  <si>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</si>
  <si>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</si>
  <si>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</si>
  <si>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</si>
  <si>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Проведення судових експертиз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</si>
  <si>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</si>
  <si>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</si>
  <si>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</si>
  <si>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</si>
  <si>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</si>
  <si>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</si>
  <si>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</si>
  <si>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</si>
  <si>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</si>
  <si>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</si>
  <si>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</si>
  <si>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</si>
  <si>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</si>
  <si>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</si>
  <si>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</si>
  <si>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</si>
  <si>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</si>
  <si>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</si>
  <si>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</si>
  <si>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</si>
  <si>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</si>
  <si>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</si>
  <si>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</si>
  <si>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</si>
  <si>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</si>
  <si>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</si>
  <si>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</si>
  <si>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</si>
  <si>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</si>
  <si>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</si>
  <si>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</si>
  <si>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</si>
  <si>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</si>
  <si>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</si>
  <si>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</si>
  <si>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</si>
  <si>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</si>
  <si>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</si>
  <si>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</si>
  <si>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</si>
  <si>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</si>
  <si>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Затверджено рішенням тендерного комітету від 23.04.2019  No28</t>
  </si>
  <si>
    <t>Канцелярські товари</t>
  </si>
  <si>
    <t>Власні надходження</t>
  </si>
  <si>
    <t>Монтаж кондиціонерів, ремонт труб системи опалення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</si>
</sst>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tabSelected="1" view="pageBreakPreview" topLeftCell="A71" zoomScale="57" zoomScaleNormal="61" zoomScaleSheetLayoutView="57" workbookViewId="0">
      <selection activeCell="E75" sqref="E75"/>
    </sheetView>
  </sheetViews>
  <sheetFormatPr defaultRowHeight="15" x14ac:dyDescent="0.25"/>
  <cols>
    <col min="1" max="1" width="53" style="41" customWidth="1"/>
    <col min="2" max="2" width="65.85546875" style="41" customWidth="1"/>
    <col min="3" max="3" width="25" style="41" customWidth="1"/>
    <col min="4" max="4" width="42.28515625" style="41" customWidth="1"/>
    <col min="5" max="5" width="47.28515625" style="41" customWidth="1"/>
    <col min="6" max="6" width="35.28515625" style="41" customWidth="1"/>
    <col min="7" max="7" width="27" style="41" customWidth="1"/>
    <col min="8" max="16384" width="9.140625" style="41"/>
  </cols>
  <sheetData>
    <row r="1" spans="1:12" ht="25.5" x14ac:dyDescent="0.35">
      <c r="A1" s="52" t="s">
        <v>6</v>
      </c>
      <c r="B1" s="52"/>
      <c r="C1" s="52"/>
      <c r="D1" s="52"/>
      <c r="E1" s="52"/>
      <c r="F1" s="52"/>
      <c r="G1" s="52"/>
    </row>
    <row r="2" spans="1:12" ht="25.5" customHeight="1" x14ac:dyDescent="0.35">
      <c r="A2" s="53" t="s">
        <v>110</v>
      </c>
      <c r="B2" s="53"/>
      <c r="C2" s="53"/>
      <c r="D2" s="53"/>
      <c r="E2" s="53"/>
      <c r="F2" s="53"/>
      <c r="G2" s="53"/>
    </row>
    <row r="3" spans="1:12" ht="25.5" customHeight="1" x14ac:dyDescent="0.35">
      <c r="A3" s="53" t="s">
        <v>69</v>
      </c>
      <c r="B3" s="53"/>
      <c r="C3" s="53"/>
      <c r="D3" s="53"/>
      <c r="E3" s="53"/>
      <c r="F3" s="53"/>
      <c r="G3" s="53"/>
    </row>
    <row r="4" spans="1:12" ht="25.5" customHeight="1" x14ac:dyDescent="0.35">
      <c r="A4" s="53" t="s">
        <v>67</v>
      </c>
      <c r="B4" s="53"/>
      <c r="C4" s="53"/>
      <c r="D4" s="53"/>
      <c r="E4" s="53"/>
      <c r="F4" s="53"/>
      <c r="G4" s="53"/>
    </row>
    <row r="6" spans="1:12" ht="98.25" customHeight="1" thickBot="1" x14ac:dyDescent="0.3">
      <c r="A6" s="13" t="s">
        <v>0</v>
      </c>
      <c r="B6" s="3" t="s">
        <v>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44"/>
      <c r="I6" s="44"/>
      <c r="J6" s="44"/>
      <c r="K6" s="44"/>
      <c r="L6" s="44"/>
    </row>
    <row r="7" spans="1:12" ht="32.25" customHeight="1" x14ac:dyDescent="0.3">
      <c r="A7" s="16" t="s">
        <v>85</v>
      </c>
      <c r="B7" s="2" t="s">
        <v>8</v>
      </c>
      <c r="C7" s="3">
        <v>2210</v>
      </c>
      <c r="D7" s="5">
        <f>103110-5190-5000-22920</f>
        <v>70000</v>
      </c>
      <c r="E7" s="3" t="s">
        <v>64</v>
      </c>
      <c r="F7" s="17">
        <v>43525</v>
      </c>
      <c r="G7" s="18"/>
      <c r="H7" s="40"/>
      <c r="I7" s="40"/>
      <c r="J7" s="40"/>
      <c r="K7" s="40"/>
      <c r="L7" s="40"/>
    </row>
    <row r="8" spans="1:12" ht="41.25" customHeight="1" x14ac:dyDescent="0.3">
      <c r="A8" s="19" t="s">
        <v>86</v>
      </c>
      <c r="B8" s="2" t="s">
        <v>65</v>
      </c>
      <c r="C8" s="3">
        <v>2210</v>
      </c>
      <c r="D8" s="5">
        <v>5400</v>
      </c>
      <c r="E8" s="3" t="s">
        <v>96</v>
      </c>
      <c r="F8" s="15">
        <v>43587</v>
      </c>
      <c r="G8" s="20"/>
      <c r="H8" s="40"/>
      <c r="I8" s="40"/>
      <c r="J8" s="40"/>
      <c r="K8" s="40"/>
      <c r="L8" s="40"/>
    </row>
    <row r="9" spans="1:12" ht="46.5" customHeight="1" x14ac:dyDescent="0.3">
      <c r="A9" s="19" t="s">
        <v>10</v>
      </c>
      <c r="B9" s="2" t="s">
        <v>9</v>
      </c>
      <c r="C9" s="3">
        <v>2210</v>
      </c>
      <c r="D9" s="5">
        <v>2100</v>
      </c>
      <c r="E9" s="3" t="s">
        <v>96</v>
      </c>
      <c r="F9" s="15">
        <v>43617</v>
      </c>
      <c r="G9" s="20"/>
      <c r="H9" s="40"/>
      <c r="I9" s="40"/>
      <c r="J9" s="40"/>
      <c r="K9" s="40"/>
      <c r="L9" s="40"/>
    </row>
    <row r="10" spans="1:12" ht="51" customHeight="1" x14ac:dyDescent="0.3">
      <c r="A10" s="19" t="s">
        <v>12</v>
      </c>
      <c r="B10" s="2" t="s">
        <v>11</v>
      </c>
      <c r="C10" s="3">
        <v>2210</v>
      </c>
      <c r="D10" s="5">
        <v>33927</v>
      </c>
      <c r="E10" s="3" t="s">
        <v>96</v>
      </c>
      <c r="F10" s="15">
        <v>43466</v>
      </c>
      <c r="G10" s="20"/>
      <c r="H10" s="40"/>
      <c r="I10" s="40"/>
      <c r="J10" s="40"/>
      <c r="K10" s="40"/>
      <c r="L10" s="40"/>
    </row>
    <row r="11" spans="1:12" ht="37.5" x14ac:dyDescent="0.3">
      <c r="A11" s="19" t="s">
        <v>87</v>
      </c>
      <c r="B11" s="2" t="s">
        <v>13</v>
      </c>
      <c r="C11" s="3">
        <v>2210</v>
      </c>
      <c r="D11" s="5">
        <v>10000</v>
      </c>
      <c r="E11" s="3" t="s">
        <v>96</v>
      </c>
      <c r="F11" s="15">
        <v>43770</v>
      </c>
      <c r="G11" s="20"/>
      <c r="H11" s="40"/>
      <c r="I11" s="40"/>
      <c r="J11" s="40"/>
      <c r="K11" s="40"/>
      <c r="L11" s="40"/>
    </row>
    <row r="12" spans="1:12" ht="46.5" customHeight="1" x14ac:dyDescent="0.3">
      <c r="A12" s="19" t="s">
        <v>88</v>
      </c>
      <c r="B12" s="2" t="s">
        <v>18</v>
      </c>
      <c r="C12" s="3">
        <v>2210</v>
      </c>
      <c r="D12" s="5">
        <v>3000</v>
      </c>
      <c r="E12" s="3" t="s">
        <v>96</v>
      </c>
      <c r="F12" s="15">
        <v>43497</v>
      </c>
      <c r="G12" s="20"/>
      <c r="H12" s="40"/>
      <c r="I12" s="40"/>
      <c r="J12" s="40"/>
      <c r="K12" s="40"/>
      <c r="L12" s="40"/>
    </row>
    <row r="13" spans="1:12" ht="39" customHeight="1" x14ac:dyDescent="0.3">
      <c r="A13" s="19" t="s">
        <v>14</v>
      </c>
      <c r="B13" s="2" t="s">
        <v>15</v>
      </c>
      <c r="C13" s="3">
        <v>2210</v>
      </c>
      <c r="D13" s="5">
        <v>2000</v>
      </c>
      <c r="E13" s="3" t="s">
        <v>96</v>
      </c>
      <c r="F13" s="15">
        <v>43586</v>
      </c>
      <c r="G13" s="20"/>
      <c r="H13" s="40"/>
      <c r="I13" s="40"/>
      <c r="J13" s="40"/>
      <c r="K13" s="40"/>
      <c r="L13" s="40"/>
    </row>
    <row r="14" spans="1:12" ht="47.25" customHeight="1" x14ac:dyDescent="0.3">
      <c r="A14" s="19" t="s">
        <v>16</v>
      </c>
      <c r="B14" s="2" t="s">
        <v>17</v>
      </c>
      <c r="C14" s="3">
        <v>2210</v>
      </c>
      <c r="D14" s="5">
        <v>21500</v>
      </c>
      <c r="E14" s="3" t="s">
        <v>96</v>
      </c>
      <c r="F14" s="15">
        <v>43709</v>
      </c>
      <c r="G14" s="20"/>
      <c r="H14" s="40"/>
      <c r="I14" s="40"/>
      <c r="J14" s="40"/>
      <c r="K14" s="40"/>
      <c r="L14" s="40"/>
    </row>
    <row r="15" spans="1:12" ht="73.5" customHeight="1" x14ac:dyDescent="0.3">
      <c r="A15" s="19" t="s">
        <v>89</v>
      </c>
      <c r="B15" s="2" t="s">
        <v>19</v>
      </c>
      <c r="C15" s="3">
        <v>2210</v>
      </c>
      <c r="D15" s="5">
        <f>139817</f>
        <v>139817</v>
      </c>
      <c r="E15" s="3" t="s">
        <v>64</v>
      </c>
      <c r="F15" s="15">
        <v>43497</v>
      </c>
      <c r="G15" s="20"/>
      <c r="H15" s="40"/>
      <c r="I15" s="40"/>
      <c r="J15" s="40"/>
      <c r="K15" s="40"/>
      <c r="L15" s="40"/>
    </row>
    <row r="16" spans="1:12" s="7" customFormat="1" ht="43.5" customHeight="1" x14ac:dyDescent="0.3">
      <c r="A16" s="19" t="s">
        <v>144</v>
      </c>
      <c r="B16" s="2" t="s">
        <v>19</v>
      </c>
      <c r="C16" s="3">
        <v>2210</v>
      </c>
      <c r="D16" s="5">
        <v>427.2</v>
      </c>
      <c r="E16" s="3" t="s">
        <v>64</v>
      </c>
      <c r="F16" s="15">
        <v>43556</v>
      </c>
      <c r="G16" s="20" t="s">
        <v>145</v>
      </c>
      <c r="H16" s="6"/>
      <c r="I16" s="6"/>
      <c r="J16" s="6"/>
      <c r="K16" s="6"/>
      <c r="L16" s="6"/>
    </row>
    <row r="17" spans="1:12" ht="46.5" customHeight="1" x14ac:dyDescent="0.3">
      <c r="A17" s="19" t="s">
        <v>90</v>
      </c>
      <c r="B17" s="2" t="s">
        <v>20</v>
      </c>
      <c r="C17" s="3">
        <v>2210</v>
      </c>
      <c r="D17" s="5">
        <f>127046-17935</f>
        <v>109111</v>
      </c>
      <c r="E17" s="3" t="s">
        <v>64</v>
      </c>
      <c r="F17" s="15">
        <v>43497</v>
      </c>
      <c r="G17" s="20"/>
      <c r="H17" s="40"/>
      <c r="I17" s="40"/>
      <c r="J17" s="40"/>
      <c r="K17" s="40"/>
      <c r="L17" s="40"/>
    </row>
    <row r="18" spans="1:12" ht="37.5" x14ac:dyDescent="0.3">
      <c r="A18" s="19" t="s">
        <v>91</v>
      </c>
      <c r="B18" s="21" t="s">
        <v>84</v>
      </c>
      <c r="C18" s="3">
        <v>2210</v>
      </c>
      <c r="D18" s="5">
        <v>13700</v>
      </c>
      <c r="E18" s="3" t="s">
        <v>96</v>
      </c>
      <c r="F18" s="15">
        <v>43678</v>
      </c>
      <c r="G18" s="20"/>
      <c r="H18" s="40"/>
      <c r="I18" s="40"/>
      <c r="J18" s="40"/>
      <c r="K18" s="40"/>
      <c r="L18" s="40"/>
    </row>
    <row r="19" spans="1:12" ht="37.5" x14ac:dyDescent="0.3">
      <c r="A19" s="19" t="s">
        <v>22</v>
      </c>
      <c r="B19" s="2" t="s">
        <v>21</v>
      </c>
      <c r="C19" s="3">
        <v>2210</v>
      </c>
      <c r="D19" s="5">
        <v>1600</v>
      </c>
      <c r="E19" s="3" t="s">
        <v>96</v>
      </c>
      <c r="F19" s="15">
        <v>43770</v>
      </c>
      <c r="G19" s="20"/>
      <c r="H19" s="40"/>
      <c r="I19" s="40"/>
      <c r="J19" s="40"/>
      <c r="K19" s="40"/>
      <c r="L19" s="40"/>
    </row>
    <row r="20" spans="1:12" ht="37.5" x14ac:dyDescent="0.3">
      <c r="A20" s="19" t="s">
        <v>137</v>
      </c>
      <c r="B20" s="2" t="s">
        <v>138</v>
      </c>
      <c r="C20" s="3">
        <v>2210</v>
      </c>
      <c r="D20" s="5">
        <v>5190</v>
      </c>
      <c r="E20" s="3" t="s">
        <v>96</v>
      </c>
      <c r="F20" s="15">
        <v>43525</v>
      </c>
      <c r="G20" s="20"/>
      <c r="H20" s="40"/>
      <c r="I20" s="40"/>
      <c r="J20" s="40"/>
      <c r="K20" s="40"/>
      <c r="L20" s="40"/>
    </row>
    <row r="21" spans="1:12" ht="44.25" customHeight="1" x14ac:dyDescent="0.3">
      <c r="A21" s="19" t="s">
        <v>23</v>
      </c>
      <c r="B21" s="2" t="s">
        <v>24</v>
      </c>
      <c r="C21" s="3">
        <v>2210</v>
      </c>
      <c r="D21" s="5">
        <v>3100</v>
      </c>
      <c r="E21" s="3" t="s">
        <v>96</v>
      </c>
      <c r="F21" s="15">
        <v>43525</v>
      </c>
      <c r="G21" s="20"/>
      <c r="H21" s="40"/>
      <c r="I21" s="40"/>
      <c r="J21" s="40"/>
      <c r="K21" s="40"/>
      <c r="L21" s="40"/>
    </row>
    <row r="22" spans="1:12" ht="45.75" customHeight="1" x14ac:dyDescent="0.3">
      <c r="A22" s="19" t="s">
        <v>128</v>
      </c>
      <c r="B22" s="2" t="s">
        <v>25</v>
      </c>
      <c r="C22" s="3">
        <v>2210</v>
      </c>
      <c r="D22" s="5">
        <f>6300+5000</f>
        <v>11300</v>
      </c>
      <c r="E22" s="3" t="s">
        <v>96</v>
      </c>
      <c r="F22" s="15">
        <v>43497</v>
      </c>
      <c r="G22" s="20"/>
      <c r="H22" s="40"/>
      <c r="I22" s="40"/>
      <c r="J22" s="40"/>
      <c r="K22" s="40"/>
      <c r="L22" s="40"/>
    </row>
    <row r="23" spans="1:12" ht="66.75" customHeight="1" x14ac:dyDescent="0.3">
      <c r="A23" s="19" t="s">
        <v>92</v>
      </c>
      <c r="B23" s="2" t="s">
        <v>37</v>
      </c>
      <c r="C23" s="3">
        <v>2210</v>
      </c>
      <c r="D23" s="5">
        <f>10000-5000</f>
        <v>5000</v>
      </c>
      <c r="E23" s="3" t="s">
        <v>96</v>
      </c>
      <c r="F23" s="15">
        <v>43556</v>
      </c>
      <c r="G23" s="20"/>
      <c r="H23" s="40"/>
      <c r="I23" s="40"/>
      <c r="J23" s="40"/>
      <c r="K23" s="40"/>
      <c r="L23" s="40"/>
    </row>
    <row r="24" spans="1:12" ht="38.25" customHeight="1" x14ac:dyDescent="0.3">
      <c r="A24" s="19" t="s">
        <v>93</v>
      </c>
      <c r="B24" s="2" t="s">
        <v>26</v>
      </c>
      <c r="C24" s="3">
        <v>2210</v>
      </c>
      <c r="D24" s="5">
        <v>1000</v>
      </c>
      <c r="E24" s="3" t="s">
        <v>96</v>
      </c>
      <c r="F24" s="15">
        <v>43557</v>
      </c>
      <c r="G24" s="20"/>
      <c r="H24" s="40"/>
      <c r="I24" s="40"/>
      <c r="J24" s="40"/>
      <c r="K24" s="40"/>
      <c r="L24" s="40"/>
    </row>
    <row r="25" spans="1:12" ht="37.5" x14ac:dyDescent="0.3">
      <c r="A25" s="19" t="s">
        <v>140</v>
      </c>
      <c r="B25" s="2" t="s">
        <v>139</v>
      </c>
      <c r="C25" s="3">
        <v>2210</v>
      </c>
      <c r="D25" s="5">
        <f>22920+17935</f>
        <v>40855</v>
      </c>
      <c r="E25" s="3" t="s">
        <v>96</v>
      </c>
      <c r="F25" s="15">
        <v>43558</v>
      </c>
      <c r="G25" s="20"/>
      <c r="H25" s="40"/>
      <c r="I25" s="40"/>
      <c r="J25" s="40"/>
      <c r="K25" s="40"/>
      <c r="L25" s="40"/>
    </row>
    <row r="26" spans="1:12" ht="37.5" x14ac:dyDescent="0.3">
      <c r="A26" s="19" t="s">
        <v>94</v>
      </c>
      <c r="B26" s="2" t="s">
        <v>27</v>
      </c>
      <c r="C26" s="3">
        <v>2210</v>
      </c>
      <c r="D26" s="5">
        <v>1100</v>
      </c>
      <c r="E26" s="3" t="s">
        <v>96</v>
      </c>
      <c r="F26" s="15">
        <v>43558</v>
      </c>
      <c r="G26" s="20"/>
      <c r="H26" s="40"/>
      <c r="I26" s="40"/>
      <c r="J26" s="40"/>
      <c r="K26" s="40"/>
      <c r="L26" s="40"/>
    </row>
    <row r="27" spans="1:12" ht="37.5" x14ac:dyDescent="0.3">
      <c r="A27" s="19" t="s">
        <v>29</v>
      </c>
      <c r="B27" s="2" t="s">
        <v>28</v>
      </c>
      <c r="C27" s="3">
        <v>2210</v>
      </c>
      <c r="D27" s="5">
        <v>2400</v>
      </c>
      <c r="E27" s="3" t="s">
        <v>96</v>
      </c>
      <c r="F27" s="15">
        <v>43559</v>
      </c>
      <c r="G27" s="20"/>
      <c r="H27" s="40"/>
      <c r="I27" s="40"/>
      <c r="J27" s="40"/>
      <c r="K27" s="40"/>
      <c r="L27" s="40"/>
    </row>
    <row r="28" spans="1:12" ht="37.5" x14ac:dyDescent="0.3">
      <c r="A28" s="19" t="s">
        <v>142</v>
      </c>
      <c r="B28" s="2" t="s">
        <v>141</v>
      </c>
      <c r="C28" s="3">
        <v>2210</v>
      </c>
      <c r="D28" s="4">
        <v>5000</v>
      </c>
      <c r="E28" s="3" t="s">
        <v>96</v>
      </c>
      <c r="F28" s="15">
        <v>43525</v>
      </c>
      <c r="G28" s="20"/>
      <c r="H28" s="40"/>
      <c r="I28" s="40"/>
      <c r="J28" s="40"/>
      <c r="K28" s="40"/>
      <c r="L28" s="40"/>
    </row>
    <row r="29" spans="1:12" ht="37.5" x14ac:dyDescent="0.3">
      <c r="A29" s="19" t="s">
        <v>31</v>
      </c>
      <c r="B29" s="2" t="s">
        <v>30</v>
      </c>
      <c r="C29" s="3">
        <v>2210</v>
      </c>
      <c r="D29" s="4">
        <v>1100</v>
      </c>
      <c r="E29" s="3" t="s">
        <v>96</v>
      </c>
      <c r="F29" s="15">
        <v>43560</v>
      </c>
      <c r="G29" s="20"/>
      <c r="H29" s="40"/>
      <c r="I29" s="40"/>
      <c r="J29" s="40"/>
      <c r="K29" s="40"/>
      <c r="L29" s="40"/>
    </row>
    <row r="30" spans="1:12" ht="37.5" x14ac:dyDescent="0.3">
      <c r="A30" s="19" t="s">
        <v>33</v>
      </c>
      <c r="B30" s="2" t="s">
        <v>32</v>
      </c>
      <c r="C30" s="3">
        <v>2210</v>
      </c>
      <c r="D30" s="4">
        <v>14000</v>
      </c>
      <c r="E30" s="3" t="s">
        <v>96</v>
      </c>
      <c r="F30" s="15">
        <v>43561</v>
      </c>
      <c r="G30" s="20"/>
      <c r="H30" s="40"/>
      <c r="I30" s="40"/>
      <c r="J30" s="40"/>
      <c r="K30" s="40"/>
      <c r="L30" s="40"/>
    </row>
    <row r="31" spans="1:12" ht="37.5" x14ac:dyDescent="0.3">
      <c r="A31" s="22" t="s">
        <v>95</v>
      </c>
      <c r="B31" s="2" t="s">
        <v>34</v>
      </c>
      <c r="C31" s="3">
        <v>2210</v>
      </c>
      <c r="D31" s="4">
        <v>10000</v>
      </c>
      <c r="E31" s="3" t="s">
        <v>96</v>
      </c>
      <c r="F31" s="23">
        <v>43678</v>
      </c>
      <c r="G31" s="24"/>
      <c r="H31" s="40"/>
      <c r="I31" s="40"/>
      <c r="J31" s="40"/>
      <c r="K31" s="40"/>
      <c r="L31" s="40"/>
    </row>
    <row r="32" spans="1:12" s="46" customFormat="1" ht="22.5" x14ac:dyDescent="0.3">
      <c r="A32" s="9"/>
      <c r="B32" s="50" t="s">
        <v>77</v>
      </c>
      <c r="C32" s="51"/>
      <c r="D32" s="10">
        <f>SUM(D7:D31)</f>
        <v>512627.20000000001</v>
      </c>
      <c r="E32" s="11"/>
      <c r="F32" s="11"/>
      <c r="G32" s="12"/>
      <c r="H32" s="45"/>
      <c r="I32" s="45"/>
      <c r="J32" s="45"/>
      <c r="K32" s="45"/>
      <c r="L32" s="45"/>
    </row>
    <row r="33" spans="1:12" ht="45.75" customHeight="1" x14ac:dyDescent="0.3">
      <c r="A33" s="25" t="s">
        <v>118</v>
      </c>
      <c r="B33" s="2" t="s">
        <v>117</v>
      </c>
      <c r="C33" s="3">
        <v>2240</v>
      </c>
      <c r="D33" s="26">
        <f>15296.27+385.63-2114.47-348.62</f>
        <v>13218.81</v>
      </c>
      <c r="E33" s="27" t="s">
        <v>96</v>
      </c>
      <c r="F33" s="28">
        <v>43497</v>
      </c>
      <c r="G33" s="29"/>
      <c r="H33" s="40"/>
      <c r="I33" s="40"/>
      <c r="J33" s="40"/>
      <c r="K33" s="40"/>
      <c r="L33" s="40"/>
    </row>
    <row r="34" spans="1:12" ht="47.25" customHeight="1" x14ac:dyDescent="0.3">
      <c r="A34" s="25" t="s">
        <v>146</v>
      </c>
      <c r="B34" s="2" t="s">
        <v>40</v>
      </c>
      <c r="C34" s="3">
        <v>2240</v>
      </c>
      <c r="D34" s="26">
        <f>14600-2200+5000</f>
        <v>17400</v>
      </c>
      <c r="E34" s="27" t="s">
        <v>96</v>
      </c>
      <c r="F34" s="28">
        <v>43586</v>
      </c>
      <c r="G34" s="29"/>
      <c r="H34" s="40"/>
      <c r="I34" s="40"/>
      <c r="J34" s="40"/>
      <c r="K34" s="40"/>
      <c r="L34" s="40"/>
    </row>
    <row r="35" spans="1:12" ht="56.25" x14ac:dyDescent="0.3">
      <c r="A35" s="30" t="s">
        <v>97</v>
      </c>
      <c r="B35" s="2" t="s">
        <v>70</v>
      </c>
      <c r="C35" s="3">
        <v>2240</v>
      </c>
      <c r="D35" s="31">
        <f>15000-3000</f>
        <v>12000</v>
      </c>
      <c r="E35" s="2" t="s">
        <v>96</v>
      </c>
      <c r="F35" s="15">
        <v>43466</v>
      </c>
      <c r="G35" s="32"/>
      <c r="H35" s="40"/>
      <c r="I35" s="40"/>
      <c r="J35" s="40"/>
      <c r="K35" s="40"/>
      <c r="L35" s="40"/>
    </row>
    <row r="36" spans="1:12" ht="37.5" x14ac:dyDescent="0.3">
      <c r="A36" s="30" t="s">
        <v>98</v>
      </c>
      <c r="B36" s="2" t="s">
        <v>107</v>
      </c>
      <c r="C36" s="3">
        <v>2240</v>
      </c>
      <c r="D36" s="31">
        <v>35000</v>
      </c>
      <c r="E36" s="2" t="s">
        <v>96</v>
      </c>
      <c r="F36" s="15">
        <v>43770</v>
      </c>
      <c r="G36" s="32"/>
      <c r="H36" s="40"/>
      <c r="I36" s="40"/>
      <c r="J36" s="40"/>
      <c r="K36" s="40"/>
      <c r="L36" s="40"/>
    </row>
    <row r="37" spans="1:12" ht="56.25" x14ac:dyDescent="0.3">
      <c r="A37" s="30" t="s">
        <v>46</v>
      </c>
      <c r="B37" s="2" t="s">
        <v>45</v>
      </c>
      <c r="C37" s="3">
        <v>2240</v>
      </c>
      <c r="D37" s="31">
        <v>17500</v>
      </c>
      <c r="E37" s="2" t="s">
        <v>96</v>
      </c>
      <c r="F37" s="15">
        <v>43771</v>
      </c>
      <c r="G37" s="32"/>
      <c r="H37" s="40"/>
      <c r="I37" s="40"/>
      <c r="J37" s="40"/>
      <c r="K37" s="40"/>
      <c r="L37" s="40"/>
    </row>
    <row r="38" spans="1:12" ht="37.5" x14ac:dyDescent="0.3">
      <c r="A38" s="30" t="s">
        <v>44</v>
      </c>
      <c r="B38" s="2" t="s">
        <v>43</v>
      </c>
      <c r="C38" s="3">
        <v>2240</v>
      </c>
      <c r="D38" s="31">
        <f>56500+3000</f>
        <v>59500</v>
      </c>
      <c r="E38" s="2" t="s">
        <v>64</v>
      </c>
      <c r="F38" s="15">
        <v>43466</v>
      </c>
      <c r="G38" s="32"/>
      <c r="H38" s="40"/>
      <c r="I38" s="40"/>
      <c r="J38" s="40"/>
      <c r="K38" s="40"/>
      <c r="L38" s="40"/>
    </row>
    <row r="39" spans="1:12" ht="56.25" x14ac:dyDescent="0.3">
      <c r="A39" s="30" t="s">
        <v>136</v>
      </c>
      <c r="B39" s="2" t="s">
        <v>47</v>
      </c>
      <c r="C39" s="3">
        <v>2240</v>
      </c>
      <c r="D39" s="31">
        <f>8250+348.62</f>
        <v>8598.6200000000008</v>
      </c>
      <c r="E39" s="2" t="s">
        <v>96</v>
      </c>
      <c r="F39" s="15">
        <v>43617</v>
      </c>
      <c r="G39" s="32"/>
      <c r="H39" s="40"/>
      <c r="I39" s="40"/>
      <c r="J39" s="40"/>
      <c r="K39" s="40"/>
      <c r="L39" s="40"/>
    </row>
    <row r="40" spans="1:12" ht="37.5" x14ac:dyDescent="0.3">
      <c r="A40" s="30" t="s">
        <v>48</v>
      </c>
      <c r="B40" s="2" t="s">
        <v>81</v>
      </c>
      <c r="C40" s="3">
        <v>2240</v>
      </c>
      <c r="D40" s="31">
        <f>5000-5000</f>
        <v>0</v>
      </c>
      <c r="E40" s="2" t="s">
        <v>96</v>
      </c>
      <c r="F40" s="15">
        <v>43618</v>
      </c>
      <c r="G40" s="32"/>
      <c r="H40" s="40"/>
      <c r="I40" s="40"/>
      <c r="J40" s="40"/>
      <c r="K40" s="40"/>
      <c r="L40" s="40"/>
    </row>
    <row r="41" spans="1:12" ht="37.5" x14ac:dyDescent="0.3">
      <c r="A41" s="30" t="s">
        <v>50</v>
      </c>
      <c r="B41" s="2" t="s">
        <v>49</v>
      </c>
      <c r="C41" s="3">
        <v>2240</v>
      </c>
      <c r="D41" s="31">
        <v>15400</v>
      </c>
      <c r="E41" s="2" t="s">
        <v>96</v>
      </c>
      <c r="F41" s="15">
        <v>43466</v>
      </c>
      <c r="G41" s="32"/>
      <c r="H41" s="40"/>
      <c r="I41" s="40"/>
      <c r="J41" s="40"/>
      <c r="K41" s="40"/>
      <c r="L41" s="40"/>
    </row>
    <row r="42" spans="1:12" ht="51" customHeight="1" x14ac:dyDescent="0.3">
      <c r="A42" s="30" t="s">
        <v>52</v>
      </c>
      <c r="B42" s="2" t="s">
        <v>51</v>
      </c>
      <c r="C42" s="3">
        <v>2240</v>
      </c>
      <c r="D42" s="31">
        <v>10300</v>
      </c>
      <c r="E42" s="2" t="s">
        <v>96</v>
      </c>
      <c r="F42" s="15">
        <v>43467</v>
      </c>
      <c r="G42" s="32"/>
      <c r="H42" s="40"/>
      <c r="I42" s="40"/>
      <c r="J42" s="40"/>
      <c r="K42" s="40"/>
      <c r="L42" s="40"/>
    </row>
    <row r="43" spans="1:12" ht="41.25" customHeight="1" x14ac:dyDescent="0.3">
      <c r="A43" s="30" t="s">
        <v>99</v>
      </c>
      <c r="B43" s="2" t="s">
        <v>55</v>
      </c>
      <c r="C43" s="3">
        <v>2240</v>
      </c>
      <c r="D43" s="31">
        <v>25000</v>
      </c>
      <c r="E43" s="2" t="s">
        <v>96</v>
      </c>
      <c r="F43" s="15">
        <v>43468</v>
      </c>
      <c r="G43" s="32"/>
      <c r="H43" s="40"/>
      <c r="I43" s="40"/>
      <c r="J43" s="40"/>
      <c r="K43" s="40"/>
      <c r="L43" s="40"/>
    </row>
    <row r="44" spans="1:12" ht="43.5" customHeight="1" x14ac:dyDescent="0.3">
      <c r="A44" s="30" t="s">
        <v>53</v>
      </c>
      <c r="B44" s="2" t="s">
        <v>54</v>
      </c>
      <c r="C44" s="3">
        <v>2240</v>
      </c>
      <c r="D44" s="31">
        <v>22500</v>
      </c>
      <c r="E44" s="2" t="s">
        <v>96</v>
      </c>
      <c r="F44" s="15">
        <v>43466</v>
      </c>
      <c r="G44" s="32"/>
      <c r="H44" s="40"/>
      <c r="I44" s="40"/>
      <c r="J44" s="40"/>
      <c r="K44" s="40"/>
      <c r="L44" s="40"/>
    </row>
    <row r="45" spans="1:12" ht="50.25" customHeight="1" x14ac:dyDescent="0.3">
      <c r="A45" s="30" t="s">
        <v>100</v>
      </c>
      <c r="B45" s="2" t="s">
        <v>56</v>
      </c>
      <c r="C45" s="3">
        <v>2240</v>
      </c>
      <c r="D45" s="31">
        <f>20000+14394.41</f>
        <v>34394.410000000003</v>
      </c>
      <c r="E45" s="2" t="s">
        <v>96</v>
      </c>
      <c r="F45" s="15">
        <v>43710</v>
      </c>
      <c r="G45" s="32"/>
      <c r="H45" s="40"/>
      <c r="I45" s="40"/>
      <c r="J45" s="40"/>
      <c r="K45" s="40"/>
      <c r="L45" s="40"/>
    </row>
    <row r="46" spans="1:12" ht="50.25" customHeight="1" x14ac:dyDescent="0.3">
      <c r="A46" s="30" t="s">
        <v>101</v>
      </c>
      <c r="B46" s="2" t="s">
        <v>80</v>
      </c>
      <c r="C46" s="3">
        <v>2240</v>
      </c>
      <c r="D46" s="31">
        <f>17200-15296.27-385.63-1300</f>
        <v>218.09999999999945</v>
      </c>
      <c r="E46" s="2" t="s">
        <v>96</v>
      </c>
      <c r="F46" s="15">
        <v>43497</v>
      </c>
      <c r="G46" s="32"/>
      <c r="H46" s="40"/>
      <c r="I46" s="40"/>
      <c r="J46" s="40"/>
      <c r="K46" s="40"/>
      <c r="L46" s="40"/>
    </row>
    <row r="47" spans="1:12" ht="37.5" x14ac:dyDescent="0.3">
      <c r="A47" s="30" t="s">
        <v>42</v>
      </c>
      <c r="B47" s="2" t="s">
        <v>41</v>
      </c>
      <c r="C47" s="3">
        <v>2240</v>
      </c>
      <c r="D47" s="31">
        <v>10000</v>
      </c>
      <c r="E47" s="2" t="s">
        <v>96</v>
      </c>
      <c r="F47" s="15">
        <v>43556</v>
      </c>
      <c r="G47" s="32"/>
      <c r="H47" s="40"/>
      <c r="I47" s="40"/>
      <c r="J47" s="40"/>
      <c r="K47" s="40"/>
      <c r="L47" s="40"/>
    </row>
    <row r="48" spans="1:12" ht="50.25" customHeight="1" x14ac:dyDescent="0.3">
      <c r="A48" s="30" t="s">
        <v>72</v>
      </c>
      <c r="B48" s="2" t="s">
        <v>71</v>
      </c>
      <c r="C48" s="3">
        <v>2240</v>
      </c>
      <c r="D48" s="31">
        <v>148593.60000000001</v>
      </c>
      <c r="E48" s="2" t="s">
        <v>64</v>
      </c>
      <c r="F48" s="15">
        <v>43466</v>
      </c>
      <c r="G48" s="32"/>
      <c r="H48" s="40"/>
      <c r="I48" s="40"/>
      <c r="J48" s="40"/>
      <c r="K48" s="40"/>
      <c r="L48" s="40"/>
    </row>
    <row r="49" spans="1:12" ht="50.25" customHeight="1" x14ac:dyDescent="0.3">
      <c r="A49" s="2" t="s">
        <v>102</v>
      </c>
      <c r="B49" s="2" t="s">
        <v>57</v>
      </c>
      <c r="C49" s="3">
        <v>2240</v>
      </c>
      <c r="D49" s="31">
        <v>30744</v>
      </c>
      <c r="E49" s="2" t="s">
        <v>96</v>
      </c>
      <c r="F49" s="15">
        <v>43467</v>
      </c>
      <c r="G49" s="32"/>
      <c r="H49" s="40"/>
      <c r="I49" s="40"/>
      <c r="J49" s="40"/>
      <c r="K49" s="40"/>
      <c r="L49" s="40"/>
    </row>
    <row r="50" spans="1:12" ht="50.25" customHeight="1" x14ac:dyDescent="0.3">
      <c r="A50" s="2" t="s">
        <v>103</v>
      </c>
      <c r="B50" s="8" t="s">
        <v>108</v>
      </c>
      <c r="C50" s="3">
        <v>2240</v>
      </c>
      <c r="D50" s="31">
        <v>99633.600000000006</v>
      </c>
      <c r="E50" s="2" t="s">
        <v>64</v>
      </c>
      <c r="F50" s="15">
        <v>43468</v>
      </c>
      <c r="G50" s="32"/>
      <c r="H50" s="40"/>
      <c r="I50" s="40"/>
      <c r="J50" s="40"/>
      <c r="K50" s="40"/>
      <c r="L50" s="40"/>
    </row>
    <row r="51" spans="1:12" ht="43.5" customHeight="1" x14ac:dyDescent="0.3">
      <c r="A51" s="2" t="s">
        <v>104</v>
      </c>
      <c r="B51" s="8" t="s">
        <v>109</v>
      </c>
      <c r="C51" s="3">
        <v>2240</v>
      </c>
      <c r="D51" s="31">
        <f>82756-146-92-568</f>
        <v>81950</v>
      </c>
      <c r="E51" s="2" t="s">
        <v>64</v>
      </c>
      <c r="F51" s="15">
        <v>43469</v>
      </c>
      <c r="G51" s="32"/>
      <c r="H51" s="40"/>
      <c r="I51" s="40"/>
      <c r="J51" s="40"/>
      <c r="K51" s="40"/>
      <c r="L51" s="40"/>
    </row>
    <row r="52" spans="1:12" ht="50.25" customHeight="1" x14ac:dyDescent="0.3">
      <c r="A52" s="33" t="s">
        <v>127</v>
      </c>
      <c r="B52" s="8" t="s">
        <v>111</v>
      </c>
      <c r="C52" s="3">
        <v>2240</v>
      </c>
      <c r="D52" s="31">
        <f>146+92+568</f>
        <v>806</v>
      </c>
      <c r="E52" s="2" t="s">
        <v>96</v>
      </c>
      <c r="F52" s="15">
        <v>43470</v>
      </c>
      <c r="G52" s="32"/>
      <c r="H52" s="40"/>
      <c r="I52" s="40"/>
      <c r="J52" s="40"/>
      <c r="K52" s="40"/>
      <c r="L52" s="40"/>
    </row>
    <row r="53" spans="1:12" ht="66.75" customHeight="1" x14ac:dyDescent="0.3">
      <c r="A53" s="30" t="s">
        <v>36</v>
      </c>
      <c r="B53" s="2" t="s">
        <v>35</v>
      </c>
      <c r="C53" s="3">
        <v>2240</v>
      </c>
      <c r="D53" s="31">
        <f>6420+1380</f>
        <v>7800</v>
      </c>
      <c r="E53" s="2" t="s">
        <v>96</v>
      </c>
      <c r="F53" s="15">
        <v>43468</v>
      </c>
      <c r="G53" s="32"/>
      <c r="H53" s="40"/>
      <c r="I53" s="40"/>
      <c r="J53" s="40"/>
      <c r="K53" s="40"/>
      <c r="L53" s="40"/>
    </row>
    <row r="54" spans="1:12" ht="48.75" customHeight="1" x14ac:dyDescent="0.3">
      <c r="A54" s="30" t="s">
        <v>59</v>
      </c>
      <c r="B54" s="2" t="s">
        <v>58</v>
      </c>
      <c r="C54" s="3">
        <v>2240</v>
      </c>
      <c r="D54" s="31">
        <f>1500+1300</f>
        <v>2800</v>
      </c>
      <c r="E54" s="2" t="s">
        <v>96</v>
      </c>
      <c r="F54" s="15">
        <v>43469</v>
      </c>
      <c r="G54" s="32"/>
      <c r="H54" s="40"/>
      <c r="I54" s="40"/>
      <c r="J54" s="40"/>
      <c r="K54" s="40"/>
      <c r="L54" s="40"/>
    </row>
    <row r="55" spans="1:12" ht="37.5" x14ac:dyDescent="0.3">
      <c r="A55" s="30" t="s">
        <v>39</v>
      </c>
      <c r="B55" s="2" t="s">
        <v>38</v>
      </c>
      <c r="C55" s="3">
        <v>2240</v>
      </c>
      <c r="D55" s="31">
        <f>12702.8+1336</f>
        <v>14038.8</v>
      </c>
      <c r="E55" s="2" t="s">
        <v>96</v>
      </c>
      <c r="F55" s="15">
        <v>43470</v>
      </c>
      <c r="G55" s="32"/>
      <c r="H55" s="40"/>
      <c r="I55" s="40"/>
      <c r="J55" s="40"/>
      <c r="K55" s="40"/>
      <c r="L55" s="40"/>
    </row>
    <row r="56" spans="1:12" ht="37.5" x14ac:dyDescent="0.3">
      <c r="A56" s="30" t="s">
        <v>105</v>
      </c>
      <c r="B56" s="2" t="s">
        <v>60</v>
      </c>
      <c r="C56" s="3">
        <v>2240</v>
      </c>
      <c r="D56" s="31">
        <v>10000</v>
      </c>
      <c r="E56" s="2" t="s">
        <v>96</v>
      </c>
      <c r="F56" s="15">
        <v>43471</v>
      </c>
      <c r="G56" s="32"/>
      <c r="H56" s="40"/>
      <c r="I56" s="40"/>
      <c r="J56" s="40"/>
      <c r="K56" s="40"/>
      <c r="L56" s="40"/>
    </row>
    <row r="57" spans="1:12" ht="43.5" customHeight="1" x14ac:dyDescent="0.3">
      <c r="A57" s="30" t="s">
        <v>106</v>
      </c>
      <c r="B57" s="2" t="s">
        <v>66</v>
      </c>
      <c r="C57" s="3">
        <v>2240</v>
      </c>
      <c r="D57" s="31">
        <f>2900+1117.5</f>
        <v>4017.5</v>
      </c>
      <c r="E57" s="2" t="s">
        <v>96</v>
      </c>
      <c r="F57" s="15">
        <v>43472</v>
      </c>
      <c r="G57" s="32"/>
      <c r="H57" s="40"/>
      <c r="I57" s="40"/>
      <c r="J57" s="40"/>
      <c r="K57" s="40"/>
      <c r="L57" s="40"/>
    </row>
    <row r="58" spans="1:12" ht="43.5" customHeight="1" x14ac:dyDescent="0.3">
      <c r="A58" s="42" t="s">
        <v>135</v>
      </c>
      <c r="B58" s="2" t="s">
        <v>134</v>
      </c>
      <c r="C58" s="3">
        <v>2240</v>
      </c>
      <c r="D58" s="34">
        <f>2114.47+2200</f>
        <v>4314.4699999999993</v>
      </c>
      <c r="E58" s="35" t="s">
        <v>96</v>
      </c>
      <c r="F58" s="23">
        <v>43525</v>
      </c>
      <c r="G58" s="36"/>
      <c r="H58" s="40"/>
      <c r="I58" s="40"/>
      <c r="J58" s="40"/>
      <c r="K58" s="40"/>
      <c r="L58" s="40"/>
    </row>
    <row r="59" spans="1:12" ht="43.5" customHeight="1" x14ac:dyDescent="0.3">
      <c r="A59" s="42" t="s">
        <v>125</v>
      </c>
      <c r="B59" s="2" t="s">
        <v>61</v>
      </c>
      <c r="C59" s="3">
        <v>2240</v>
      </c>
      <c r="D59" s="34">
        <f>23400-1380-1336-1117.5-14394.41-4200</f>
        <v>972.09000000000015</v>
      </c>
      <c r="E59" s="35" t="s">
        <v>96</v>
      </c>
      <c r="F59" s="23">
        <v>43473</v>
      </c>
      <c r="G59" s="36"/>
      <c r="H59" s="40"/>
      <c r="I59" s="40"/>
      <c r="J59" s="40"/>
      <c r="K59" s="40"/>
      <c r="L59" s="40"/>
    </row>
    <row r="60" spans="1:12" s="46" customFormat="1" ht="22.5" x14ac:dyDescent="0.3">
      <c r="A60" s="9"/>
      <c r="B60" s="50" t="s">
        <v>78</v>
      </c>
      <c r="C60" s="51"/>
      <c r="D60" s="10">
        <f>SUM(D34:D59)</f>
        <v>673481.19</v>
      </c>
      <c r="E60" s="11"/>
      <c r="F60" s="11"/>
      <c r="G60" s="12"/>
      <c r="H60" s="45"/>
      <c r="I60" s="45"/>
      <c r="J60" s="45"/>
      <c r="K60" s="45"/>
      <c r="L60" s="45"/>
    </row>
    <row r="61" spans="1:12" ht="45" customHeight="1" thickBot="1" x14ac:dyDescent="0.35">
      <c r="A61" s="1" t="s">
        <v>74</v>
      </c>
      <c r="B61" s="2" t="s">
        <v>73</v>
      </c>
      <c r="C61" s="3">
        <v>2272</v>
      </c>
      <c r="D61" s="26">
        <v>5400</v>
      </c>
      <c r="E61" s="2" t="s">
        <v>62</v>
      </c>
      <c r="F61" s="28">
        <v>43474</v>
      </c>
      <c r="G61" s="14"/>
      <c r="H61" s="40"/>
      <c r="I61" s="40"/>
      <c r="J61" s="40"/>
      <c r="K61" s="40"/>
      <c r="L61" s="40"/>
    </row>
    <row r="62" spans="1:12" ht="45" customHeight="1" thickBot="1" x14ac:dyDescent="0.35">
      <c r="A62" s="1" t="s">
        <v>76</v>
      </c>
      <c r="B62" s="2" t="s">
        <v>75</v>
      </c>
      <c r="C62" s="3">
        <v>2272</v>
      </c>
      <c r="D62" s="34">
        <v>3800</v>
      </c>
      <c r="E62" s="2" t="s">
        <v>62</v>
      </c>
      <c r="F62" s="23">
        <v>43475</v>
      </c>
      <c r="G62" s="14"/>
      <c r="H62" s="40"/>
      <c r="I62" s="40"/>
      <c r="J62" s="40"/>
      <c r="K62" s="40"/>
      <c r="L62" s="40"/>
    </row>
    <row r="63" spans="1:12" s="46" customFormat="1" ht="22.5" x14ac:dyDescent="0.3">
      <c r="A63" s="9"/>
      <c r="B63" s="50" t="s">
        <v>79</v>
      </c>
      <c r="C63" s="51"/>
      <c r="D63" s="10">
        <f>SUM(D61:D62)</f>
        <v>9200</v>
      </c>
      <c r="E63" s="9"/>
      <c r="F63" s="11"/>
      <c r="G63" s="12"/>
      <c r="H63" s="45"/>
      <c r="I63" s="45"/>
      <c r="J63" s="45"/>
      <c r="K63" s="45"/>
      <c r="L63" s="45"/>
    </row>
    <row r="64" spans="1:12" ht="51" customHeight="1" x14ac:dyDescent="0.3">
      <c r="A64" s="37" t="s">
        <v>82</v>
      </c>
      <c r="B64" s="35" t="s">
        <v>63</v>
      </c>
      <c r="C64" s="38">
        <v>2273</v>
      </c>
      <c r="D64" s="39">
        <f>142200-7500</f>
        <v>134700</v>
      </c>
      <c r="E64" s="35" t="s">
        <v>64</v>
      </c>
      <c r="F64" s="23">
        <v>43475</v>
      </c>
      <c r="G64" s="14" t="s">
        <v>114</v>
      </c>
      <c r="H64" s="40"/>
      <c r="I64" s="40"/>
      <c r="J64" s="40"/>
      <c r="K64" s="40"/>
      <c r="L64" s="40"/>
    </row>
    <row r="65" spans="1:12" ht="51" customHeight="1" x14ac:dyDescent="0.3">
      <c r="A65" s="8" t="s">
        <v>116</v>
      </c>
      <c r="B65" s="2" t="s">
        <v>115</v>
      </c>
      <c r="C65" s="3">
        <v>2273</v>
      </c>
      <c r="D65" s="31">
        <v>7500</v>
      </c>
      <c r="E65" s="2" t="s">
        <v>96</v>
      </c>
      <c r="F65" s="15">
        <v>43475</v>
      </c>
      <c r="G65" s="14" t="s">
        <v>114</v>
      </c>
      <c r="H65" s="40"/>
      <c r="I65" s="40"/>
      <c r="J65" s="40"/>
      <c r="K65" s="40"/>
      <c r="L65" s="40"/>
    </row>
    <row r="66" spans="1:12" s="46" customFormat="1" ht="22.5" x14ac:dyDescent="0.3">
      <c r="A66" s="9"/>
      <c r="B66" s="50" t="s">
        <v>119</v>
      </c>
      <c r="C66" s="51"/>
      <c r="D66" s="10">
        <f>SUM(D64:D65)</f>
        <v>142200</v>
      </c>
      <c r="E66" s="11"/>
      <c r="F66" s="11"/>
      <c r="G66" s="12"/>
      <c r="H66" s="45"/>
      <c r="I66" s="45"/>
      <c r="J66" s="45"/>
      <c r="K66" s="45"/>
      <c r="L66" s="45"/>
    </row>
    <row r="67" spans="1:12" ht="54.75" customHeight="1" x14ac:dyDescent="0.3">
      <c r="A67" s="42" t="s">
        <v>121</v>
      </c>
      <c r="B67" s="2" t="s">
        <v>61</v>
      </c>
      <c r="C67" s="3">
        <v>2275</v>
      </c>
      <c r="D67" s="31">
        <v>4200</v>
      </c>
      <c r="E67" s="2" t="s">
        <v>96</v>
      </c>
      <c r="F67" s="15">
        <v>43525</v>
      </c>
      <c r="G67" s="14" t="s">
        <v>122</v>
      </c>
      <c r="H67" s="40"/>
      <c r="I67" s="40"/>
      <c r="J67" s="40"/>
      <c r="K67" s="40"/>
      <c r="L67" s="40"/>
    </row>
    <row r="68" spans="1:12" s="46" customFormat="1" ht="22.5" x14ac:dyDescent="0.3">
      <c r="A68" s="9"/>
      <c r="B68" s="50" t="s">
        <v>120</v>
      </c>
      <c r="C68" s="51"/>
      <c r="D68" s="10">
        <f>SUM(D67)</f>
        <v>4200</v>
      </c>
      <c r="E68" s="11"/>
      <c r="F68" s="11"/>
      <c r="G68" s="12"/>
      <c r="H68" s="45"/>
      <c r="I68" s="45"/>
      <c r="J68" s="45"/>
      <c r="K68" s="45"/>
      <c r="L68" s="45"/>
    </row>
    <row r="69" spans="1:12" ht="57" customHeight="1" x14ac:dyDescent="0.3">
      <c r="A69" s="42" t="s">
        <v>131</v>
      </c>
      <c r="B69" s="2" t="s">
        <v>130</v>
      </c>
      <c r="C69" s="3">
        <v>3110</v>
      </c>
      <c r="D69" s="31">
        <v>115000</v>
      </c>
      <c r="E69" s="2" t="str">
        <f>$E$64</f>
        <v>Звіт про укладений договір</v>
      </c>
      <c r="F69" s="15">
        <v>43556</v>
      </c>
      <c r="G69" s="14" t="s">
        <v>122</v>
      </c>
      <c r="H69" s="40"/>
      <c r="I69" s="40"/>
      <c r="J69" s="40"/>
      <c r="K69" s="40"/>
      <c r="L69" s="40"/>
    </row>
    <row r="70" spans="1:12" ht="65.25" customHeight="1" x14ac:dyDescent="0.3">
      <c r="A70" s="42" t="s">
        <v>133</v>
      </c>
      <c r="B70" s="2" t="s">
        <v>132</v>
      </c>
      <c r="C70" s="3">
        <v>3110</v>
      </c>
      <c r="D70" s="31">
        <v>160000</v>
      </c>
      <c r="E70" s="2" t="str">
        <f>$E$64</f>
        <v>Звіт про укладений договір</v>
      </c>
      <c r="F70" s="15">
        <v>43525</v>
      </c>
      <c r="G70" s="14" t="s">
        <v>122</v>
      </c>
      <c r="H70" s="40"/>
      <c r="I70" s="40"/>
      <c r="J70" s="40"/>
      <c r="K70" s="40"/>
      <c r="L70" s="40"/>
    </row>
    <row r="71" spans="1:12" s="46" customFormat="1" ht="22.5" x14ac:dyDescent="0.3">
      <c r="A71" s="9"/>
      <c r="B71" s="50" t="s">
        <v>129</v>
      </c>
      <c r="C71" s="51"/>
      <c r="D71" s="10">
        <f>SUM(D69:D70)</f>
        <v>275000</v>
      </c>
      <c r="E71" s="11"/>
      <c r="F71" s="11"/>
      <c r="G71" s="12"/>
      <c r="H71" s="45"/>
      <c r="I71" s="45"/>
      <c r="J71" s="45"/>
      <c r="K71" s="45"/>
      <c r="L71" s="45"/>
    </row>
    <row r="72" spans="1:12" ht="99" customHeight="1" x14ac:dyDescent="0.3">
      <c r="A72" s="42" t="s">
        <v>126</v>
      </c>
      <c r="B72" s="2" t="s">
        <v>123</v>
      </c>
      <c r="C72" s="3">
        <v>3142</v>
      </c>
      <c r="D72" s="31">
        <v>70772</v>
      </c>
      <c r="E72" s="2" t="str">
        <f>$E$64</f>
        <v>Звіт про укладений договір</v>
      </c>
      <c r="F72" s="15">
        <v>43525</v>
      </c>
      <c r="G72" s="14" t="s">
        <v>114</v>
      </c>
      <c r="H72" s="40"/>
      <c r="I72" s="40"/>
      <c r="J72" s="40"/>
      <c r="K72" s="40"/>
      <c r="L72" s="40"/>
    </row>
    <row r="73" spans="1:12" s="46" customFormat="1" ht="22.5" x14ac:dyDescent="0.3">
      <c r="A73" s="9"/>
      <c r="B73" s="50" t="s">
        <v>124</v>
      </c>
      <c r="C73" s="51"/>
      <c r="D73" s="10">
        <f>SUM(D72)</f>
        <v>70772</v>
      </c>
      <c r="E73" s="11"/>
      <c r="F73" s="11"/>
      <c r="G73" s="12"/>
      <c r="H73" s="45"/>
      <c r="I73" s="45"/>
      <c r="J73" s="45"/>
      <c r="K73" s="45"/>
      <c r="L73" s="45"/>
    </row>
    <row r="74" spans="1:12" ht="18.75" x14ac:dyDescent="0.3">
      <c r="B74" s="47"/>
      <c r="C74" s="47"/>
    </row>
    <row r="75" spans="1:12" ht="18.75" customHeight="1" x14ac:dyDescent="0.3">
      <c r="A75" s="54" t="s">
        <v>143</v>
      </c>
      <c r="B75" s="54"/>
      <c r="C75" s="54"/>
      <c r="D75" s="48"/>
      <c r="E75" s="48"/>
    </row>
    <row r="76" spans="1:12" ht="15" customHeight="1" x14ac:dyDescent="0.3">
      <c r="A76" s="48"/>
      <c r="B76" s="48"/>
      <c r="C76" s="48"/>
      <c r="D76" s="48"/>
      <c r="E76" s="48"/>
    </row>
    <row r="77" spans="1:12" ht="18.75" x14ac:dyDescent="0.3">
      <c r="A77" s="49"/>
      <c r="B77" s="49"/>
      <c r="C77" s="48"/>
      <c r="D77" s="48" t="s">
        <v>68</v>
      </c>
      <c r="E77" s="43" t="s">
        <v>83</v>
      </c>
    </row>
    <row r="78" spans="1:12" ht="37.5" customHeight="1" x14ac:dyDescent="0.3">
      <c r="A78" s="49"/>
      <c r="B78" s="49"/>
      <c r="C78" s="48"/>
      <c r="D78" s="48"/>
      <c r="E78" s="43"/>
    </row>
    <row r="79" spans="1:12" ht="18.75" x14ac:dyDescent="0.3">
      <c r="A79" s="49" t="s">
        <v>112</v>
      </c>
      <c r="B79" s="49"/>
      <c r="C79" s="48"/>
      <c r="D79" s="48" t="s">
        <v>68</v>
      </c>
      <c r="E79" s="47" t="s">
        <v>113</v>
      </c>
    </row>
  </sheetData>
  <mergeCells count="15">
    <mergeCell ref="A79:B79"/>
    <mergeCell ref="B63:C63"/>
    <mergeCell ref="A77:B77"/>
    <mergeCell ref="A78:B78"/>
    <mergeCell ref="A1:G1"/>
    <mergeCell ref="A2:G2"/>
    <mergeCell ref="A3:G3"/>
    <mergeCell ref="A4:G4"/>
    <mergeCell ref="A75:C75"/>
    <mergeCell ref="B32:C32"/>
    <mergeCell ref="B60:C60"/>
    <mergeCell ref="B66:C66"/>
    <mergeCell ref="B68:C68"/>
    <mergeCell ref="B73:C73"/>
    <mergeCell ref="B71:C71"/>
  </mergeCells>
  <dataValidations count="5">
    <dataValidation type="textLength" allowBlank="1" showInputMessage="1" showErrorMessage="1" promptTitle="обов'язкове" prompt="обов'язкове" sqref="A69:A70 A33:A59 A64:A65 A67 A72 A7:A31" xr:uid="{B672E6B2-D761-4D8E-8672-025FA097DFD2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EB68707C-4940-45B9-A133-A4C690037E01}"/>
    <dataValidation allowBlank="1" showInputMessage="1" showErrorMessage="1" promptTitle="обов'язкове" prompt="обов'язкове" sqref="B69:B70 B33:B59 B64:B65 B67 B72 B9:B31" xr:uid="{2C069AFE-0F9B-4CD2-8970-A20047237A1F}"/>
    <dataValidation type="date" showInputMessage="1" showErrorMessage="1" promptTitle="обов'язкове" prompt="обов'язкове" sqref="F61:F62 F69:F70 F33:F59 F64:F65 F67 F72 F7:F31" xr:uid="{3F29F358-A46D-4777-B7D9-344184A7DF13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1:D62 D69:D70 D64:D65 D67 D72 D33:D59" xr:uid="{1B3D11F1-74F0-4530-A87D-6661F4B808E1}">
      <formula1>0</formula1>
      <formula2>1E+32</formula2>
    </dataValidation>
  </dataValidations>
  <pageMargins left="0.23622047244094491" right="0.23622047244094491" top="0.74803149606299213" bottom="0.35433070866141736" header="0.31496062992125984" footer="0"/>
  <pageSetup paperSize="9" scale="48" fitToHeight="0" orientation="landscape" verticalDpi="0" r:id="rId1"/>
  <rowBreaks count="3" manualBreakCount="3">
    <brk id="26" max="6" man="1"/>
    <brk id="51" max="6" man="1"/>
    <brk id="79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A5D6CB2F-86BA-42C8-9D8C-4114C14CC30B}">
          <x14:formula1>
            <xm:f>'C:\Users\Admin\Desktop\2019\[Річний Plan 2019.xlsx]Довідники (не змінювати)'!#REF!</xm:f>
          </x14:formula1>
          <xm:sqref>E69:E70 E65 E67 E72 E33:E59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2020-05-04T13:38:54Z</dcterms:modified>
</cp:coreProperties>
</file>