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833AAE78-35A8-45F5-8125-B202B35C7BF9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Додаток!$A$1:$G$92</definedName>
  </definedNames>
  <calcPr calcId="191029"/>
</workbook>
</file>

<file path=xl/calcChain.xml><?xml version="1.0" encoding="utf-8"?>
<calcChain xmlns="http://schemas.openxmlformats.org/spreadsheetml/2006/main">
  <c r="D50" i="1" l="1"/>
  <c r="D53" i="1"/>
  <c r="D48" i="1"/>
  <c r="D61" i="1"/>
  <c r="D60" i="1"/>
  <c r="D68" i="1"/>
  <c r="D52" i="1"/>
  <c r="D55" i="1"/>
  <c r="D80" i="1" l="1"/>
  <c r="D83" i="1" s="1"/>
  <c r="D31" i="1"/>
  <c r="D7" i="1"/>
  <c r="D46" i="1"/>
  <c r="D34" i="1" l="1"/>
  <c r="D21" i="1"/>
  <c r="D13" i="1"/>
  <c r="D36" i="1"/>
  <c r="D39" i="1"/>
  <c r="D12" i="1"/>
  <c r="D20" i="1" l="1"/>
  <c r="D19" i="1"/>
  <c r="D10" i="1"/>
  <c r="D37" i="1"/>
  <c r="D41" i="1"/>
  <c r="D84" i="1" l="1"/>
  <c r="D49" i="1"/>
  <c r="D64" i="1"/>
  <c r="D62" i="1"/>
  <c r="D33" i="1" l="1"/>
  <c r="D14" i="1" l="1"/>
  <c r="D44" i="1"/>
  <c r="D78" i="1"/>
  <c r="D58" i="1" l="1"/>
  <c r="D73" i="1" l="1"/>
  <c r="D85" i="1" l="1"/>
  <c r="D22" i="1" l="1"/>
  <c r="D47" i="1" l="1"/>
  <c r="D51" i="1"/>
  <c r="D69" i="1"/>
  <c r="D17" i="1"/>
  <c r="D35" i="1"/>
  <c r="D8" i="1"/>
  <c r="D71" i="1" l="1"/>
  <c r="D65" i="1" l="1"/>
  <c r="D43" i="1" l="1"/>
  <c r="D45" i="1" s="1"/>
  <c r="D79" i="1" l="1"/>
  <c r="D57" i="1" l="1"/>
  <c r="D76" i="1" s="1"/>
</calcChain>
</file>

<file path=xl/sharedStrings.xml><?xml version="1.0" encoding="utf-8"?>
<sst xmlns="http://schemas.openxmlformats.org/spreadsheetml/2006/main" count="393" uniqueCount="183">
  <si>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</si>
  <si>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</si>
  <si>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</si>
  <si>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</si>
  <si>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</si>
  <si>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</si>
  <si>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</si>
  <si>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</si>
  <si>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</si>
  <si>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</si>
  <si>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</si>
  <si>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</si>
  <si>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</si>
  <si>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</si>
  <si>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</si>
  <si>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</si>
  <si>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</si>
  <si>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</si>
  <si>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</si>
  <si>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</si>
  <si>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</si>
  <si>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</si>
  <si>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</si>
  <si>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</si>
  <si>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</si>
  <si>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</si>
  <si>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</si>
  <si>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</si>
  <si>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</si>
  <si>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</si>
  <si>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</si>
  <si>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</si>
  <si>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</si>
  <si>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</si>
  <si>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</si>
  <si>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</si>
  <si>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</si>
  <si>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</si>
  <si>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</si>
  <si>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</si>
  <si>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</si>
  <si>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</si>
  <si>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</si>
  <si>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</si>
  <si>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</si>
  <si>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</si>
  <si>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</si>
  <si>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</si>
  <si>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</si>
  <si>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</si>
  <si>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</si>
  <si>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</si>
  <si>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</si>
  <si>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</si>
  <si>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</si>
  <si>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</si>
  <si>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</si>
  <si>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</si>
  <si>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</si>
  <si>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</si>
  <si>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</si>
  <si>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</si>
  <si>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</si>
  <si>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</si>
  <si>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</si>
  <si>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</si>
  <si>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</si>
  <si>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</si>
  <si>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</si>
  <si>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</si>
  <si>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</si>
  <si>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</si>
  <si>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</si>
  <si>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</si>
  <si>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</si>
  <si>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</si>
  <si>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</si>
  <si>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</si>
  <si>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</si>
  <si>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</si>
  <si>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</si>
  <si>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</si>
  <si>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</si>
  <si>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</si>
  <si>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</si>
  <si>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</si>
  <si>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</si>
  <si>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</si>
  <si>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</si>
  <si>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</si>
  <si>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</si>
  <si>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</si>
  <si>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</si>
  <si>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</si>
  <si>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</si>
  <si>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</si>
  <si>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</si>
  <si>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</si>
  <si>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</si>
  <si>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</si>
  <si>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</si>
  <si>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</si>
  <si>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</si>
  <si>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</si>
  <si>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</si>
  <si>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</si>
  <si>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</si>
  <si>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</si>
  <si>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</si>
  <si>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</si>
  <si>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</si>
  <si>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</si>
  <si>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</si>
  <si>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</si>
  <si>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</si>
  <si>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</si>
  <si>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</si>
  <si>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</si>
  <si>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</si>
  <si>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</si>
  <si>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</si>
  <si>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</si>
  <si>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</si>
  <si>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</si>
  <si>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</si>
  <si>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</si>
  <si>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</si>
  <si>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</si>
  <si>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</si>
  <si>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</si>
  <si>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</si>
  <si>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</si>
  <si>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</si>
  <si>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</si>
  <si>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</si>
  <si>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</si>
  <si>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</si>
  <si>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</si>
  <si>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</si>
  <si>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</si>
  <si>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</si>
  <si>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</si>
  <si>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</si>
  <si>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</si>
  <si>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</si>
  <si>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</si>
  <si>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</si>
  <si>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</si>
  <si>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</si>
  <si>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</si>
  <si>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</si>
  <si>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</si>
  <si>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</si>
  <si>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</si>
  <si>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</si>
  <si>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</si>
  <si>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</si>
  <si>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</si>
  <si>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</si>
  <si>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</si>
  <si>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</si>
  <si>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</si>
  <si>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</si>
  <si>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</si>
  <si>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</si>
  <si>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</si>
  <si>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</si>
  <si>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</si>
  <si>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</si>
  <si>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</si>
  <si>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</si>
  <si>
    <t>Оновлення програмного комплексу Іс-Про</t>
  </si>
  <si>
    <t>грудень 2018 року</t>
  </si>
  <si>
    <t>Мітли, щітки, совки, швабри, кухонне приладдя</t>
  </si>
  <si>
    <t>Жалюзі, деспенсери для паперових рушників</t>
  </si>
  <si>
    <t>Чищення каналізації</t>
  </si>
  <si>
    <t>90470000-2 Послуги з чищення каналізаційних колекторів</t>
  </si>
  <si>
    <t>Сканери, ноутбуки</t>
  </si>
  <si>
    <t>Джерела безперебійного живлення</t>
  </si>
  <si>
    <t xml:space="preserve">31150000-2 Баласти для розрядних ламп чи трубок </t>
  </si>
  <si>
    <t xml:space="preserve">32540000-0 Комутаційні щити </t>
  </si>
  <si>
    <t>Серверна шафа</t>
  </si>
  <si>
    <t>Затверджено рішенням тендерного комітету від 14.12.2018  No57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</si>
</sst>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7" fillId="3" borderId="0" xfId="0" applyFont="1" applyFill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1"/>
  <sheetViews>
    <sheetView tabSelected="1" view="pageBreakPreview" topLeftCell="A58" zoomScale="57" zoomScaleNormal="61" zoomScaleSheetLayoutView="57" workbookViewId="0">
      <selection activeCell="B73" sqref="B7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1" spans="1:12" ht="25.5" x14ac:dyDescent="0.35">
      <c r="A1" s="36" t="s">
        <v>7</v>
      </c>
      <c r="B1" s="36"/>
      <c r="C1" s="36"/>
      <c r="D1" s="36"/>
      <c r="E1" s="36"/>
      <c r="F1" s="36"/>
      <c r="G1" s="36"/>
    </row>
    <row r="2" spans="1:12" ht="25.5" customHeight="1" x14ac:dyDescent="0.35">
      <c r="A2" s="37" t="s">
        <v>6</v>
      </c>
      <c r="B2" s="37"/>
      <c r="C2" s="37"/>
      <c r="D2" s="37"/>
      <c r="E2" s="37"/>
      <c r="F2" s="37"/>
      <c r="G2" s="37"/>
    </row>
    <row r="3" spans="1:12" ht="25.5" customHeight="1" x14ac:dyDescent="0.35">
      <c r="A3" s="37" t="s">
        <v>109</v>
      </c>
      <c r="B3" s="37"/>
      <c r="C3" s="37"/>
      <c r="D3" s="37"/>
      <c r="E3" s="37"/>
      <c r="F3" s="37"/>
      <c r="G3" s="37"/>
    </row>
    <row r="4" spans="1:12" ht="25.5" customHeight="1" x14ac:dyDescent="0.35">
      <c r="A4" s="37" t="s">
        <v>107</v>
      </c>
      <c r="B4" s="37"/>
      <c r="C4" s="37"/>
      <c r="D4" s="37"/>
      <c r="E4" s="37"/>
      <c r="F4" s="37"/>
      <c r="G4" s="37"/>
    </row>
    <row r="6" spans="1:12" ht="98.25" customHeight="1" x14ac:dyDescent="0.25">
      <c r="A6" s="24" t="s">
        <v>0</v>
      </c>
      <c r="B6" s="11" t="s">
        <v>9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"/>
      <c r="I6" s="1"/>
      <c r="J6" s="1"/>
      <c r="K6" s="1"/>
      <c r="L6" s="1"/>
    </row>
    <row r="7" spans="1:12" ht="37.5" x14ac:dyDescent="0.3">
      <c r="A7" s="10" t="s">
        <v>8</v>
      </c>
      <c r="B7" s="10" t="s">
        <v>10</v>
      </c>
      <c r="C7" s="11">
        <v>2210</v>
      </c>
      <c r="D7" s="13">
        <f>96000-17700-225</f>
        <v>78075</v>
      </c>
      <c r="E7" s="11" t="s">
        <v>92</v>
      </c>
      <c r="F7" s="11" t="s">
        <v>93</v>
      </c>
      <c r="G7" s="19" t="s">
        <v>143</v>
      </c>
      <c r="H7" s="2"/>
      <c r="I7" s="2"/>
      <c r="J7" s="2"/>
      <c r="K7" s="2"/>
      <c r="L7" s="2"/>
    </row>
    <row r="8" spans="1:12" ht="37.5" x14ac:dyDescent="0.3">
      <c r="A8" s="10" t="s">
        <v>13</v>
      </c>
      <c r="B8" s="10" t="s">
        <v>12</v>
      </c>
      <c r="C8" s="11">
        <v>2210</v>
      </c>
      <c r="D8" s="13">
        <f>28000-28000</f>
        <v>0</v>
      </c>
      <c r="E8" s="11" t="s">
        <v>91</v>
      </c>
      <c r="F8" s="11" t="s">
        <v>97</v>
      </c>
      <c r="G8" s="19" t="s">
        <v>143</v>
      </c>
      <c r="H8" s="2"/>
      <c r="I8" s="2"/>
      <c r="J8" s="2"/>
      <c r="K8" s="2"/>
      <c r="L8" s="2"/>
    </row>
    <row r="9" spans="1:12" ht="37.5" x14ac:dyDescent="0.3">
      <c r="A9" s="10" t="s">
        <v>170</v>
      </c>
      <c r="B9" s="10" t="s">
        <v>169</v>
      </c>
      <c r="C9" s="11">
        <v>2210</v>
      </c>
      <c r="D9" s="13">
        <v>132</v>
      </c>
      <c r="E9" s="11" t="s">
        <v>91</v>
      </c>
      <c r="F9" s="11" t="s">
        <v>162</v>
      </c>
      <c r="G9" s="19" t="s">
        <v>143</v>
      </c>
      <c r="H9" s="2"/>
      <c r="I9" s="2"/>
      <c r="J9" s="2"/>
      <c r="K9" s="2"/>
      <c r="L9" s="2"/>
    </row>
    <row r="10" spans="1:12" ht="37.5" x14ac:dyDescent="0.3">
      <c r="A10" s="10" t="s">
        <v>95</v>
      </c>
      <c r="B10" s="10" t="s">
        <v>94</v>
      </c>
      <c r="C10" s="11">
        <v>2210</v>
      </c>
      <c r="D10" s="13">
        <f>10000-5000</f>
        <v>5000</v>
      </c>
      <c r="E10" s="11" t="s">
        <v>91</v>
      </c>
      <c r="F10" s="11" t="s">
        <v>96</v>
      </c>
      <c r="G10" s="19" t="s">
        <v>143</v>
      </c>
      <c r="H10" s="2"/>
      <c r="I10" s="2"/>
      <c r="J10" s="2"/>
      <c r="K10" s="2"/>
      <c r="L10" s="2"/>
    </row>
    <row r="11" spans="1:12" ht="37.5" x14ac:dyDescent="0.3">
      <c r="A11" s="10" t="s">
        <v>15</v>
      </c>
      <c r="B11" s="10" t="s">
        <v>14</v>
      </c>
      <c r="C11" s="11">
        <v>2210</v>
      </c>
      <c r="D11" s="13">
        <v>2000</v>
      </c>
      <c r="E11" s="11" t="s">
        <v>91</v>
      </c>
      <c r="F11" s="11" t="s">
        <v>100</v>
      </c>
      <c r="G11" s="19" t="s">
        <v>143</v>
      </c>
      <c r="H11" s="2"/>
      <c r="I11" s="2"/>
      <c r="J11" s="2"/>
      <c r="K11" s="2"/>
      <c r="L11" s="2"/>
    </row>
    <row r="12" spans="1:12" ht="37.5" x14ac:dyDescent="0.3">
      <c r="A12" s="10" t="s">
        <v>17</v>
      </c>
      <c r="B12" s="10" t="s">
        <v>16</v>
      </c>
      <c r="C12" s="11">
        <v>2210</v>
      </c>
      <c r="D12" s="13">
        <f>27300+15494.32</f>
        <v>42794.32</v>
      </c>
      <c r="E12" s="11" t="s">
        <v>91</v>
      </c>
      <c r="F12" s="11" t="s">
        <v>93</v>
      </c>
      <c r="G12" s="19" t="s">
        <v>143</v>
      </c>
      <c r="H12" s="2"/>
      <c r="I12" s="2"/>
      <c r="J12" s="2"/>
      <c r="K12" s="2"/>
      <c r="L12" s="2"/>
    </row>
    <row r="13" spans="1:12" ht="46.5" customHeight="1" x14ac:dyDescent="0.3">
      <c r="A13" s="10" t="s">
        <v>19</v>
      </c>
      <c r="B13" s="10" t="s">
        <v>18</v>
      </c>
      <c r="C13" s="11">
        <v>2210</v>
      </c>
      <c r="D13" s="13">
        <f>24100-2834.4-2872.82</f>
        <v>18392.78</v>
      </c>
      <c r="E13" s="11" t="s">
        <v>91</v>
      </c>
      <c r="F13" s="11" t="s">
        <v>11</v>
      </c>
      <c r="G13" s="19" t="s">
        <v>143</v>
      </c>
      <c r="H13" s="2"/>
      <c r="I13" s="2"/>
      <c r="J13" s="2"/>
      <c r="K13" s="2"/>
      <c r="L13" s="2"/>
    </row>
    <row r="14" spans="1:12" ht="47.25" customHeight="1" x14ac:dyDescent="0.3">
      <c r="A14" s="10" t="s">
        <v>25</v>
      </c>
      <c r="B14" s="10" t="s">
        <v>24</v>
      </c>
      <c r="C14" s="11">
        <v>2210</v>
      </c>
      <c r="D14" s="13">
        <f>2000+900</f>
        <v>2900</v>
      </c>
      <c r="E14" s="11" t="s">
        <v>91</v>
      </c>
      <c r="F14" s="11" t="s">
        <v>98</v>
      </c>
      <c r="G14" s="19" t="s">
        <v>143</v>
      </c>
      <c r="H14" s="2"/>
      <c r="I14" s="2"/>
      <c r="J14" s="2"/>
      <c r="K14" s="2"/>
      <c r="L14" s="2"/>
    </row>
    <row r="15" spans="1:12" ht="47.25" customHeight="1" x14ac:dyDescent="0.3">
      <c r="A15" s="10" t="s">
        <v>134</v>
      </c>
      <c r="B15" s="10" t="s">
        <v>133</v>
      </c>
      <c r="C15" s="11">
        <v>2210</v>
      </c>
      <c r="D15" s="13">
        <v>4800</v>
      </c>
      <c r="E15" s="11" t="s">
        <v>91</v>
      </c>
      <c r="F15" s="11" t="s">
        <v>98</v>
      </c>
      <c r="G15" s="19" t="s">
        <v>143</v>
      </c>
      <c r="H15" s="2"/>
      <c r="I15" s="2"/>
      <c r="J15" s="2"/>
      <c r="K15" s="2"/>
      <c r="L15" s="2"/>
    </row>
    <row r="16" spans="1:12" s="17" customFormat="1" ht="47.25" customHeight="1" x14ac:dyDescent="0.3">
      <c r="A16" s="10" t="s">
        <v>140</v>
      </c>
      <c r="B16" s="10" t="s">
        <v>133</v>
      </c>
      <c r="C16" s="11">
        <v>2210</v>
      </c>
      <c r="D16" s="13">
        <v>26800</v>
      </c>
      <c r="E16" s="11" t="s">
        <v>91</v>
      </c>
      <c r="F16" s="11" t="s">
        <v>103</v>
      </c>
      <c r="G16" s="32" t="s">
        <v>141</v>
      </c>
      <c r="H16" s="16"/>
      <c r="I16" s="16"/>
      <c r="J16" s="16"/>
      <c r="K16" s="16"/>
      <c r="L16" s="16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f>1000+777.8</f>
        <v>1777.8</v>
      </c>
      <c r="E17" s="11" t="s">
        <v>91</v>
      </c>
      <c r="F17" s="11" t="s">
        <v>98</v>
      </c>
      <c r="G17" s="19" t="s">
        <v>143</v>
      </c>
      <c r="H17" s="2"/>
      <c r="I17" s="2"/>
      <c r="J17" s="2"/>
      <c r="K17" s="2"/>
      <c r="L17" s="2"/>
    </row>
    <row r="18" spans="1:12" ht="37.5" x14ac:dyDescent="0.3">
      <c r="A18" s="10" t="s">
        <v>59</v>
      </c>
      <c r="B18" s="10" t="s">
        <v>58</v>
      </c>
      <c r="C18" s="11">
        <v>2210</v>
      </c>
      <c r="D18" s="13">
        <v>180</v>
      </c>
      <c r="E18" s="11" t="s">
        <v>127</v>
      </c>
      <c r="F18" s="11" t="s">
        <v>93</v>
      </c>
      <c r="G18" s="19" t="s">
        <v>143</v>
      </c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f>20000-6952</f>
        <v>13048</v>
      </c>
      <c r="E19" s="11" t="s">
        <v>91</v>
      </c>
      <c r="F19" s="11" t="s">
        <v>99</v>
      </c>
      <c r="G19" s="19" t="s">
        <v>143</v>
      </c>
      <c r="H19" s="2"/>
      <c r="I19" s="2"/>
      <c r="J19" s="2"/>
      <c r="K19" s="2"/>
      <c r="L19" s="2"/>
    </row>
    <row r="20" spans="1:12" ht="37.5" x14ac:dyDescent="0.3">
      <c r="A20" s="10" t="s">
        <v>156</v>
      </c>
      <c r="B20" s="10" t="s">
        <v>146</v>
      </c>
      <c r="C20" s="11">
        <v>2210</v>
      </c>
      <c r="D20" s="13">
        <f>2400+730+5000+6952</f>
        <v>15082</v>
      </c>
      <c r="E20" s="11" t="s">
        <v>91</v>
      </c>
      <c r="F20" s="11" t="s">
        <v>101</v>
      </c>
      <c r="G20" s="19" t="s">
        <v>143</v>
      </c>
      <c r="H20" s="2"/>
      <c r="I20" s="2"/>
      <c r="J20" s="2"/>
      <c r="K20" s="2"/>
      <c r="L20" s="2"/>
    </row>
    <row r="21" spans="1:12" ht="75" x14ac:dyDescent="0.3">
      <c r="A21" s="10" t="s">
        <v>161</v>
      </c>
      <c r="B21" s="10" t="s">
        <v>26</v>
      </c>
      <c r="C21" s="11">
        <v>2210</v>
      </c>
      <c r="D21" s="13">
        <f>106100+24492.2+5000+600+2834.4</f>
        <v>139026.6</v>
      </c>
      <c r="E21" s="11" t="s">
        <v>92</v>
      </c>
      <c r="F21" s="11" t="s">
        <v>93</v>
      </c>
      <c r="G21" s="19" t="s">
        <v>143</v>
      </c>
      <c r="H21" s="2"/>
      <c r="I21" s="2"/>
      <c r="J21" s="2"/>
      <c r="K21" s="2"/>
      <c r="L21" s="2"/>
    </row>
    <row r="22" spans="1:12" ht="31.5" customHeight="1" x14ac:dyDescent="0.3">
      <c r="A22" s="10" t="s">
        <v>145</v>
      </c>
      <c r="B22" s="10" t="s">
        <v>26</v>
      </c>
      <c r="C22" s="11">
        <v>2210</v>
      </c>
      <c r="D22" s="13">
        <f>1329.4+340</f>
        <v>1669.4</v>
      </c>
      <c r="E22" s="11" t="s">
        <v>92</v>
      </c>
      <c r="F22" s="11" t="s">
        <v>103</v>
      </c>
      <c r="G22" s="30" t="s">
        <v>142</v>
      </c>
      <c r="H22" s="2"/>
      <c r="I22" s="2"/>
      <c r="J22" s="2"/>
      <c r="K22" s="2"/>
      <c r="L22" s="2"/>
    </row>
    <row r="23" spans="1:12" ht="38.25" customHeight="1" x14ac:dyDescent="0.3">
      <c r="A23" s="10" t="s">
        <v>158</v>
      </c>
      <c r="B23" s="10" t="s">
        <v>157</v>
      </c>
      <c r="C23" s="11">
        <v>2210</v>
      </c>
      <c r="D23" s="13">
        <v>17700</v>
      </c>
      <c r="E23" s="11" t="s">
        <v>91</v>
      </c>
      <c r="F23" s="11" t="s">
        <v>102</v>
      </c>
      <c r="G23" s="19" t="s">
        <v>143</v>
      </c>
      <c r="H23" s="2"/>
      <c r="I23" s="2"/>
      <c r="J23" s="2"/>
      <c r="K23" s="2"/>
      <c r="L23" s="2"/>
    </row>
    <row r="24" spans="1:12" ht="37.5" x14ac:dyDescent="0.3">
      <c r="A24" s="10" t="s">
        <v>28</v>
      </c>
      <c r="B24" s="10" t="s">
        <v>27</v>
      </c>
      <c r="C24" s="11">
        <v>2210</v>
      </c>
      <c r="D24" s="13">
        <v>40500</v>
      </c>
      <c r="E24" s="11" t="s">
        <v>91</v>
      </c>
      <c r="F24" s="11" t="s">
        <v>98</v>
      </c>
      <c r="G24" s="19" t="s">
        <v>143</v>
      </c>
      <c r="H24" s="2"/>
      <c r="I24" s="2"/>
      <c r="J24" s="2"/>
      <c r="K24" s="2"/>
      <c r="L24" s="2"/>
    </row>
    <row r="25" spans="1:12" ht="37.5" x14ac:dyDescent="0.3">
      <c r="A25" s="10" t="s">
        <v>30</v>
      </c>
      <c r="B25" s="10" t="s">
        <v>29</v>
      </c>
      <c r="C25" s="11">
        <v>2210</v>
      </c>
      <c r="D25" s="13">
        <v>1500</v>
      </c>
      <c r="E25" s="11" t="s">
        <v>91</v>
      </c>
      <c r="F25" s="11" t="s">
        <v>100</v>
      </c>
      <c r="G25" s="19" t="s">
        <v>143</v>
      </c>
      <c r="H25" s="2"/>
      <c r="I25" s="2"/>
      <c r="J25" s="2"/>
      <c r="K25" s="2"/>
      <c r="L25" s="2"/>
    </row>
    <row r="26" spans="1:12" ht="37.5" x14ac:dyDescent="0.3">
      <c r="A26" s="10" t="s">
        <v>115</v>
      </c>
      <c r="B26" s="10" t="s">
        <v>114</v>
      </c>
      <c r="C26" s="11">
        <v>2210</v>
      </c>
      <c r="D26" s="12">
        <v>3000</v>
      </c>
      <c r="E26" s="11" t="s">
        <v>91</v>
      </c>
      <c r="F26" s="11" t="s">
        <v>97</v>
      </c>
      <c r="G26" s="19" t="s">
        <v>143</v>
      </c>
      <c r="H26" s="2"/>
      <c r="I26" s="2"/>
      <c r="J26" s="2"/>
      <c r="K26" s="2"/>
      <c r="L26" s="2"/>
    </row>
    <row r="27" spans="1:12" ht="37.5" x14ac:dyDescent="0.3">
      <c r="A27" s="10" t="s">
        <v>125</v>
      </c>
      <c r="B27" s="10" t="s">
        <v>124</v>
      </c>
      <c r="C27" s="11">
        <v>2210</v>
      </c>
      <c r="D27" s="12">
        <v>1935</v>
      </c>
      <c r="E27" s="11" t="s">
        <v>91</v>
      </c>
      <c r="F27" s="11" t="s">
        <v>11</v>
      </c>
      <c r="G27" s="19" t="s">
        <v>143</v>
      </c>
      <c r="H27" s="2"/>
      <c r="I27" s="2"/>
      <c r="J27" s="2"/>
      <c r="K27" s="2"/>
      <c r="L27" s="2"/>
    </row>
    <row r="28" spans="1:12" ht="37.5" x14ac:dyDescent="0.3">
      <c r="A28" s="10" t="s">
        <v>155</v>
      </c>
      <c r="B28" s="10" t="s">
        <v>154</v>
      </c>
      <c r="C28" s="11">
        <v>2210</v>
      </c>
      <c r="D28" s="12">
        <v>4502</v>
      </c>
      <c r="E28" s="11" t="s">
        <v>91</v>
      </c>
      <c r="F28" s="11" t="s">
        <v>102</v>
      </c>
      <c r="G28" s="19" t="s">
        <v>143</v>
      </c>
      <c r="H28" s="2"/>
      <c r="I28" s="2"/>
      <c r="J28" s="2"/>
      <c r="K28" s="2"/>
      <c r="L28" s="2"/>
    </row>
    <row r="29" spans="1:12" ht="37.5" x14ac:dyDescent="0.3">
      <c r="A29" s="10" t="s">
        <v>31</v>
      </c>
      <c r="B29" s="10" t="s">
        <v>32</v>
      </c>
      <c r="C29" s="11">
        <v>2210</v>
      </c>
      <c r="D29" s="13">
        <v>5000</v>
      </c>
      <c r="E29" s="11" t="s">
        <v>91</v>
      </c>
      <c r="F29" s="11" t="s">
        <v>100</v>
      </c>
      <c r="G29" s="19" t="s">
        <v>143</v>
      </c>
      <c r="H29" s="2"/>
      <c r="I29" s="2"/>
      <c r="J29" s="2"/>
      <c r="K29" s="2"/>
      <c r="L29" s="2"/>
    </row>
    <row r="30" spans="1:12" ht="37.5" x14ac:dyDescent="0.3">
      <c r="A30" s="10" t="s">
        <v>34</v>
      </c>
      <c r="B30" s="10" t="s">
        <v>33</v>
      </c>
      <c r="C30" s="11">
        <v>2210</v>
      </c>
      <c r="D30" s="13">
        <v>4800</v>
      </c>
      <c r="E30" s="11" t="s">
        <v>91</v>
      </c>
      <c r="F30" s="11" t="s">
        <v>100</v>
      </c>
      <c r="G30" s="19" t="s">
        <v>143</v>
      </c>
      <c r="H30" s="2"/>
      <c r="I30" s="2"/>
      <c r="J30" s="2"/>
      <c r="K30" s="2"/>
      <c r="L30" s="2"/>
    </row>
    <row r="31" spans="1:12" ht="56.25" x14ac:dyDescent="0.3">
      <c r="A31" s="10" t="s">
        <v>57</v>
      </c>
      <c r="B31" s="10" t="s">
        <v>56</v>
      </c>
      <c r="C31" s="11">
        <v>2210</v>
      </c>
      <c r="D31" s="13">
        <f>220+225</f>
        <v>445</v>
      </c>
      <c r="E31" s="11" t="s">
        <v>91</v>
      </c>
      <c r="F31" s="11" t="s">
        <v>93</v>
      </c>
      <c r="G31" s="19" t="s">
        <v>143</v>
      </c>
      <c r="H31" s="2"/>
      <c r="I31" s="2"/>
      <c r="J31" s="2"/>
      <c r="K31" s="2"/>
      <c r="L31" s="2"/>
    </row>
    <row r="32" spans="1:12" ht="37.5" x14ac:dyDescent="0.3">
      <c r="A32" s="10" t="s">
        <v>122</v>
      </c>
      <c r="B32" s="10" t="s">
        <v>123</v>
      </c>
      <c r="C32" s="11">
        <v>2210</v>
      </c>
      <c r="D32" s="14">
        <v>20000</v>
      </c>
      <c r="E32" s="11" t="s">
        <v>91</v>
      </c>
      <c r="F32" s="11" t="s">
        <v>99</v>
      </c>
      <c r="G32" s="19" t="s">
        <v>143</v>
      </c>
      <c r="H32" s="2"/>
      <c r="I32" s="2"/>
      <c r="J32" s="2"/>
      <c r="K32" s="2"/>
      <c r="L32" s="2"/>
    </row>
    <row r="33" spans="1:12" ht="37.5" x14ac:dyDescent="0.3">
      <c r="A33" s="10" t="s">
        <v>117</v>
      </c>
      <c r="B33" s="10" t="s">
        <v>116</v>
      </c>
      <c r="C33" s="11">
        <v>2210</v>
      </c>
      <c r="D33" s="12">
        <f>5000-5000</f>
        <v>0</v>
      </c>
      <c r="E33" s="11" t="s">
        <v>91</v>
      </c>
      <c r="F33" s="11" t="s">
        <v>99</v>
      </c>
      <c r="G33" s="19" t="s">
        <v>143</v>
      </c>
      <c r="H33" s="2"/>
      <c r="I33" s="2"/>
      <c r="J33" s="2"/>
      <c r="K33" s="2"/>
      <c r="L33" s="2"/>
    </row>
    <row r="34" spans="1:12" ht="56.25" x14ac:dyDescent="0.3">
      <c r="A34" s="10" t="s">
        <v>173</v>
      </c>
      <c r="B34" s="10" t="s">
        <v>168</v>
      </c>
      <c r="C34" s="11">
        <v>2210</v>
      </c>
      <c r="D34" s="12">
        <f>980.01+2702.68+2872.82</f>
        <v>6555.51</v>
      </c>
      <c r="E34" s="11" t="s">
        <v>91</v>
      </c>
      <c r="F34" s="11" t="s">
        <v>162</v>
      </c>
      <c r="G34" s="19" t="s">
        <v>143</v>
      </c>
      <c r="H34" s="2"/>
      <c r="I34" s="2"/>
      <c r="J34" s="2"/>
      <c r="K34" s="2"/>
      <c r="L34" s="2"/>
    </row>
    <row r="35" spans="1:12" ht="37.5" x14ac:dyDescent="0.3">
      <c r="A35" s="10" t="s">
        <v>36</v>
      </c>
      <c r="B35" s="10" t="s">
        <v>35</v>
      </c>
      <c r="C35" s="11">
        <v>2210</v>
      </c>
      <c r="D35" s="13">
        <f>300+330</f>
        <v>630</v>
      </c>
      <c r="E35" s="11" t="s">
        <v>91</v>
      </c>
      <c r="F35" s="11" t="s">
        <v>100</v>
      </c>
      <c r="G35" s="19" t="s">
        <v>143</v>
      </c>
      <c r="H35" s="2"/>
      <c r="I35" s="2"/>
      <c r="J35" s="2"/>
      <c r="K35" s="2"/>
      <c r="L35" s="2"/>
    </row>
    <row r="36" spans="1:12" ht="37.5" x14ac:dyDescent="0.3">
      <c r="A36" s="10" t="s">
        <v>174</v>
      </c>
      <c r="B36" s="10" t="s">
        <v>37</v>
      </c>
      <c r="C36" s="11">
        <v>2210</v>
      </c>
      <c r="D36" s="12">
        <f>79600-1935-39100-4720-4800-4502-730-900-15494.32-427-3299-2702.68</f>
        <v>990.00000000000045</v>
      </c>
      <c r="E36" s="11" t="s">
        <v>91</v>
      </c>
      <c r="F36" s="11" t="s">
        <v>101</v>
      </c>
      <c r="G36" s="19" t="s">
        <v>143</v>
      </c>
      <c r="H36" s="2"/>
      <c r="I36" s="2"/>
      <c r="J36" s="2"/>
      <c r="K36" s="2"/>
      <c r="L36" s="2"/>
    </row>
    <row r="37" spans="1:12" ht="37.5" x14ac:dyDescent="0.3">
      <c r="A37" s="10" t="s">
        <v>39</v>
      </c>
      <c r="B37" s="10" t="s">
        <v>38</v>
      </c>
      <c r="C37" s="11">
        <v>2210</v>
      </c>
      <c r="D37" s="12">
        <f>1000+392.9</f>
        <v>1392.9</v>
      </c>
      <c r="E37" s="11" t="s">
        <v>91</v>
      </c>
      <c r="F37" s="11" t="s">
        <v>100</v>
      </c>
      <c r="G37" s="19" t="s">
        <v>143</v>
      </c>
      <c r="H37" s="2"/>
      <c r="I37" s="2"/>
      <c r="J37" s="2"/>
      <c r="K37" s="2"/>
      <c r="L37" s="2"/>
    </row>
    <row r="38" spans="1:12" ht="37.5" x14ac:dyDescent="0.3">
      <c r="A38" s="10" t="s">
        <v>41</v>
      </c>
      <c r="B38" s="10" t="s">
        <v>40</v>
      </c>
      <c r="C38" s="11">
        <v>2210</v>
      </c>
      <c r="D38" s="12">
        <v>2200</v>
      </c>
      <c r="E38" s="11" t="s">
        <v>91</v>
      </c>
      <c r="F38" s="11" t="s">
        <v>103</v>
      </c>
      <c r="G38" s="19" t="s">
        <v>143</v>
      </c>
      <c r="H38" s="2"/>
      <c r="I38" s="2"/>
      <c r="J38" s="2"/>
      <c r="K38" s="2"/>
      <c r="L38" s="2"/>
    </row>
    <row r="39" spans="1:12" ht="37.5" x14ac:dyDescent="0.3">
      <c r="A39" s="10" t="s">
        <v>43</v>
      </c>
      <c r="B39" s="10" t="s">
        <v>42</v>
      </c>
      <c r="C39" s="11">
        <v>2210</v>
      </c>
      <c r="D39" s="12">
        <f>10000+427+3299</f>
        <v>13726</v>
      </c>
      <c r="E39" s="11" t="s">
        <v>91</v>
      </c>
      <c r="F39" s="11" t="s">
        <v>103</v>
      </c>
      <c r="G39" s="19" t="s">
        <v>143</v>
      </c>
      <c r="H39" s="2"/>
      <c r="I39" s="2"/>
      <c r="J39" s="2"/>
      <c r="K39" s="2"/>
      <c r="L39" s="2"/>
    </row>
    <row r="40" spans="1:12" ht="37.5" x14ac:dyDescent="0.3">
      <c r="A40" s="10" t="s">
        <v>45</v>
      </c>
      <c r="B40" s="10" t="s">
        <v>44</v>
      </c>
      <c r="C40" s="11">
        <v>2210</v>
      </c>
      <c r="D40" s="12">
        <v>1000</v>
      </c>
      <c r="E40" s="11" t="s">
        <v>91</v>
      </c>
      <c r="F40" s="11" t="s">
        <v>100</v>
      </c>
      <c r="G40" s="19" t="s">
        <v>143</v>
      </c>
      <c r="H40" s="2"/>
      <c r="I40" s="2"/>
      <c r="J40" s="2"/>
      <c r="K40" s="2"/>
      <c r="L40" s="2"/>
    </row>
    <row r="41" spans="1:12" ht="37.5" x14ac:dyDescent="0.3">
      <c r="A41" s="10" t="s">
        <v>47</v>
      </c>
      <c r="B41" s="10" t="s">
        <v>46</v>
      </c>
      <c r="C41" s="11">
        <v>2210</v>
      </c>
      <c r="D41" s="12">
        <f>10000-600-132-980.01-392.9</f>
        <v>7895.09</v>
      </c>
      <c r="E41" s="11" t="s">
        <v>91</v>
      </c>
      <c r="F41" s="11" t="s">
        <v>100</v>
      </c>
      <c r="G41" s="19" t="s">
        <v>143</v>
      </c>
      <c r="H41" s="2"/>
      <c r="I41" s="2"/>
      <c r="J41" s="2"/>
      <c r="K41" s="2"/>
      <c r="L41" s="2"/>
    </row>
    <row r="42" spans="1:12" ht="37.5" x14ac:dyDescent="0.3">
      <c r="A42" s="10" t="s">
        <v>49</v>
      </c>
      <c r="B42" s="10" t="s">
        <v>48</v>
      </c>
      <c r="C42" s="11">
        <v>2210</v>
      </c>
      <c r="D42" s="12">
        <v>4000</v>
      </c>
      <c r="E42" s="11" t="s">
        <v>91</v>
      </c>
      <c r="F42" s="11" t="s">
        <v>103</v>
      </c>
      <c r="G42" s="19" t="s">
        <v>143</v>
      </c>
      <c r="H42" s="2"/>
      <c r="I42" s="2"/>
      <c r="J42" s="2"/>
      <c r="K42" s="2"/>
      <c r="L42" s="2"/>
    </row>
    <row r="43" spans="1:12" ht="37.5" x14ac:dyDescent="0.3">
      <c r="A43" s="10" t="s">
        <v>51</v>
      </c>
      <c r="B43" s="10" t="s">
        <v>50</v>
      </c>
      <c r="C43" s="11">
        <v>2210</v>
      </c>
      <c r="D43" s="12">
        <f>1000+4720</f>
        <v>5720</v>
      </c>
      <c r="E43" s="11" t="s">
        <v>91</v>
      </c>
      <c r="F43" s="11" t="s">
        <v>11</v>
      </c>
      <c r="G43" s="19" t="s">
        <v>143</v>
      </c>
      <c r="H43" s="2"/>
      <c r="I43" s="2"/>
      <c r="J43" s="2"/>
      <c r="K43" s="2"/>
      <c r="L43" s="2"/>
    </row>
    <row r="44" spans="1:12" ht="37.5" x14ac:dyDescent="0.3">
      <c r="A44" s="10" t="s">
        <v>53</v>
      </c>
      <c r="B44" s="10" t="s">
        <v>52</v>
      </c>
      <c r="C44" s="11">
        <v>2210</v>
      </c>
      <c r="D44" s="12">
        <f>1000</f>
        <v>1000</v>
      </c>
      <c r="E44" s="11" t="s">
        <v>91</v>
      </c>
      <c r="F44" s="11" t="s">
        <v>102</v>
      </c>
      <c r="G44" s="19" t="s">
        <v>143</v>
      </c>
      <c r="H44" s="2"/>
      <c r="I44" s="2"/>
      <c r="J44" s="2"/>
      <c r="K44" s="2"/>
      <c r="L44" s="2"/>
    </row>
    <row r="45" spans="1:12" s="8" customFormat="1" ht="22.5" x14ac:dyDescent="0.3">
      <c r="A45" s="20"/>
      <c r="B45" s="34" t="s">
        <v>126</v>
      </c>
      <c r="C45" s="35"/>
      <c r="D45" s="21">
        <f>SUM(D7:D44)</f>
        <v>496169.40000000008</v>
      </c>
      <c r="E45" s="22"/>
      <c r="F45" s="22"/>
      <c r="G45" s="23"/>
      <c r="H45" s="7"/>
      <c r="I45" s="7"/>
      <c r="J45" s="7"/>
      <c r="K45" s="7"/>
      <c r="L45" s="7"/>
    </row>
    <row r="46" spans="1:12" ht="48.75" customHeight="1" x14ac:dyDescent="0.3">
      <c r="A46" s="10" t="s">
        <v>65</v>
      </c>
      <c r="B46" s="10" t="s">
        <v>64</v>
      </c>
      <c r="C46" s="11">
        <v>2240</v>
      </c>
      <c r="D46" s="12">
        <f>3000-2040</f>
        <v>960</v>
      </c>
      <c r="E46" s="11" t="s">
        <v>91</v>
      </c>
      <c r="F46" s="11" t="s">
        <v>101</v>
      </c>
      <c r="G46" s="19" t="s">
        <v>143</v>
      </c>
      <c r="H46" s="2"/>
      <c r="I46" s="2"/>
      <c r="J46" s="2"/>
      <c r="K46" s="2"/>
      <c r="L46" s="2"/>
    </row>
    <row r="47" spans="1:12" ht="57" customHeight="1" x14ac:dyDescent="0.3">
      <c r="A47" s="10" t="s">
        <v>111</v>
      </c>
      <c r="B47" s="10" t="s">
        <v>110</v>
      </c>
      <c r="C47" s="11">
        <v>2240</v>
      </c>
      <c r="D47" s="12">
        <f>16000+1536.89+595.11</f>
        <v>18132</v>
      </c>
      <c r="E47" s="11" t="s">
        <v>91</v>
      </c>
      <c r="F47" s="11" t="s">
        <v>11</v>
      </c>
      <c r="G47" s="19" t="s">
        <v>143</v>
      </c>
      <c r="H47" s="2"/>
      <c r="I47" s="2"/>
      <c r="J47" s="2"/>
      <c r="K47" s="2"/>
      <c r="L47" s="2"/>
    </row>
    <row r="48" spans="1:12" ht="56.25" x14ac:dyDescent="0.3">
      <c r="A48" s="10" t="s">
        <v>71</v>
      </c>
      <c r="B48" s="10" t="s">
        <v>70</v>
      </c>
      <c r="C48" s="11">
        <v>2240</v>
      </c>
      <c r="D48" s="12">
        <f>10000+4200-595.11+2215.71+300+836.18+3000</f>
        <v>19956.78</v>
      </c>
      <c r="E48" s="11" t="s">
        <v>91</v>
      </c>
      <c r="F48" s="11" t="s">
        <v>93</v>
      </c>
      <c r="G48" s="19" t="s">
        <v>143</v>
      </c>
      <c r="H48" s="2"/>
      <c r="I48" s="2"/>
      <c r="J48" s="2"/>
      <c r="K48" s="2"/>
      <c r="L48" s="2"/>
    </row>
    <row r="49" spans="1:12" ht="37.5" x14ac:dyDescent="0.3">
      <c r="A49" s="10" t="s">
        <v>69</v>
      </c>
      <c r="B49" s="10" t="s">
        <v>68</v>
      </c>
      <c r="C49" s="11">
        <v>2240</v>
      </c>
      <c r="D49" s="12">
        <f>54000</f>
        <v>54000</v>
      </c>
      <c r="E49" s="11" t="s">
        <v>92</v>
      </c>
      <c r="F49" s="11" t="s">
        <v>93</v>
      </c>
      <c r="G49" s="19" t="s">
        <v>143</v>
      </c>
      <c r="H49" s="2"/>
      <c r="I49" s="2"/>
      <c r="J49" s="2"/>
      <c r="K49" s="2"/>
      <c r="L49" s="2"/>
    </row>
    <row r="50" spans="1:12" ht="37.5" x14ac:dyDescent="0.3">
      <c r="A50" s="10" t="s">
        <v>163</v>
      </c>
      <c r="B50" s="10" t="s">
        <v>68</v>
      </c>
      <c r="C50" s="11">
        <v>2240</v>
      </c>
      <c r="D50" s="12">
        <f>2500+1465.7</f>
        <v>3965.7</v>
      </c>
      <c r="E50" s="11" t="s">
        <v>92</v>
      </c>
      <c r="F50" s="11" t="s">
        <v>162</v>
      </c>
      <c r="G50" s="30" t="s">
        <v>153</v>
      </c>
      <c r="H50" s="2"/>
      <c r="I50" s="2"/>
      <c r="J50" s="2"/>
      <c r="K50" s="2"/>
      <c r="L50" s="2"/>
    </row>
    <row r="51" spans="1:12" ht="56.25" x14ac:dyDescent="0.3">
      <c r="A51" s="10" t="s">
        <v>137</v>
      </c>
      <c r="B51" s="10" t="s">
        <v>72</v>
      </c>
      <c r="C51" s="11">
        <v>2240</v>
      </c>
      <c r="D51" s="12">
        <f>7700+363.11</f>
        <v>8063.11</v>
      </c>
      <c r="E51" s="11" t="s">
        <v>91</v>
      </c>
      <c r="F51" s="11" t="s">
        <v>101</v>
      </c>
      <c r="G51" s="19" t="s">
        <v>143</v>
      </c>
      <c r="H51" s="2"/>
      <c r="I51" s="2"/>
      <c r="J51" s="2"/>
      <c r="K51" s="2"/>
      <c r="L51" s="2"/>
    </row>
    <row r="52" spans="1:12" ht="37.5" x14ac:dyDescent="0.3">
      <c r="A52" s="10" t="s">
        <v>73</v>
      </c>
      <c r="B52" s="10" t="s">
        <v>144</v>
      </c>
      <c r="C52" s="11">
        <v>2240</v>
      </c>
      <c r="D52" s="12">
        <f>1336+4605-302.29-138-2215.71</f>
        <v>3285</v>
      </c>
      <c r="E52" s="11" t="s">
        <v>91</v>
      </c>
      <c r="F52" s="11" t="s">
        <v>99</v>
      </c>
      <c r="G52" s="19" t="s">
        <v>143</v>
      </c>
      <c r="H52" s="2"/>
      <c r="I52" s="2"/>
      <c r="J52" s="2"/>
      <c r="K52" s="2"/>
      <c r="L52" s="2"/>
    </row>
    <row r="53" spans="1:12" ht="37.5" x14ac:dyDescent="0.3">
      <c r="A53" s="10" t="s">
        <v>148</v>
      </c>
      <c r="B53" s="10" t="s">
        <v>147</v>
      </c>
      <c r="C53" s="11">
        <v>2240</v>
      </c>
      <c r="D53" s="12">
        <f>30700-427.75+427.75-4100-2196-2500-6186-14252.3-1465.7</f>
        <v>0</v>
      </c>
      <c r="E53" s="11" t="s">
        <v>91</v>
      </c>
      <c r="F53" s="11" t="s">
        <v>101</v>
      </c>
      <c r="G53" s="30" t="s">
        <v>153</v>
      </c>
      <c r="H53" s="2"/>
      <c r="I53" s="2"/>
      <c r="J53" s="2"/>
      <c r="K53" s="2"/>
      <c r="L53" s="2"/>
    </row>
    <row r="54" spans="1:12" ht="37.5" x14ac:dyDescent="0.3">
      <c r="A54" s="10" t="s">
        <v>159</v>
      </c>
      <c r="B54" s="10" t="s">
        <v>160</v>
      </c>
      <c r="C54" s="11">
        <v>2240</v>
      </c>
      <c r="D54" s="12">
        <v>4100</v>
      </c>
      <c r="E54" s="11" t="s">
        <v>91</v>
      </c>
      <c r="F54" s="11" t="s">
        <v>102</v>
      </c>
      <c r="G54" s="30" t="s">
        <v>153</v>
      </c>
      <c r="H54" s="2"/>
      <c r="I54" s="2"/>
      <c r="J54" s="2"/>
      <c r="K54" s="2"/>
      <c r="L54" s="2"/>
    </row>
    <row r="55" spans="1:12" ht="51" customHeight="1" x14ac:dyDescent="0.3">
      <c r="A55" s="10" t="s">
        <v>75</v>
      </c>
      <c r="B55" s="10" t="s">
        <v>74</v>
      </c>
      <c r="C55" s="11">
        <v>2240</v>
      </c>
      <c r="D55" s="12">
        <f>15300+310.8+138</f>
        <v>15748.8</v>
      </c>
      <c r="E55" s="11" t="s">
        <v>91</v>
      </c>
      <c r="F55" s="11" t="s">
        <v>93</v>
      </c>
      <c r="G55" s="19" t="s">
        <v>143</v>
      </c>
      <c r="H55" s="2"/>
      <c r="I55" s="2"/>
      <c r="J55" s="2"/>
      <c r="K55" s="2"/>
      <c r="L55" s="2"/>
    </row>
    <row r="56" spans="1:12" ht="41.25" customHeight="1" x14ac:dyDescent="0.3">
      <c r="A56" s="10" t="s">
        <v>77</v>
      </c>
      <c r="B56" s="10" t="s">
        <v>76</v>
      </c>
      <c r="C56" s="11">
        <v>2240</v>
      </c>
      <c r="D56" s="12">
        <v>9600</v>
      </c>
      <c r="E56" s="11" t="s">
        <v>91</v>
      </c>
      <c r="F56" s="11" t="s">
        <v>93</v>
      </c>
      <c r="G56" s="19" t="s">
        <v>143</v>
      </c>
      <c r="H56" s="2"/>
      <c r="I56" s="2"/>
      <c r="J56" s="2"/>
      <c r="K56" s="2"/>
      <c r="L56" s="2"/>
    </row>
    <row r="57" spans="1:12" ht="43.5" customHeight="1" x14ac:dyDescent="0.3">
      <c r="A57" s="10" t="s">
        <v>132</v>
      </c>
      <c r="B57" s="10" t="s">
        <v>80</v>
      </c>
      <c r="C57" s="11">
        <v>2240</v>
      </c>
      <c r="D57" s="12">
        <f>18600+200</f>
        <v>18800</v>
      </c>
      <c r="E57" s="11" t="s">
        <v>91</v>
      </c>
      <c r="F57" s="11" t="s">
        <v>93</v>
      </c>
      <c r="G57" s="19" t="s">
        <v>143</v>
      </c>
      <c r="H57" s="2"/>
      <c r="I57" s="2"/>
      <c r="J57" s="2"/>
      <c r="K57" s="2"/>
      <c r="L57" s="2"/>
    </row>
    <row r="58" spans="1:12" ht="50.25" customHeight="1" x14ac:dyDescent="0.3">
      <c r="A58" s="10" t="s">
        <v>78</v>
      </c>
      <c r="B58" s="10" t="s">
        <v>79</v>
      </c>
      <c r="C58" s="11">
        <v>2240</v>
      </c>
      <c r="D58" s="12">
        <f>20951.2-310.8-204.72-200-560-17675.13+17675.13-427.75</f>
        <v>19247.93</v>
      </c>
      <c r="E58" s="11" t="s">
        <v>91</v>
      </c>
      <c r="F58" s="11" t="s">
        <v>97</v>
      </c>
      <c r="G58" s="19" t="s">
        <v>143</v>
      </c>
      <c r="H58" s="2"/>
      <c r="I58" s="2"/>
      <c r="J58" s="2"/>
      <c r="K58" s="2"/>
      <c r="L58" s="2"/>
    </row>
    <row r="59" spans="1:12" ht="50.25" customHeight="1" x14ac:dyDescent="0.3">
      <c r="A59" s="10" t="s">
        <v>78</v>
      </c>
      <c r="B59" s="10" t="s">
        <v>79</v>
      </c>
      <c r="C59" s="11">
        <v>2240</v>
      </c>
      <c r="D59" s="12">
        <v>14252.3</v>
      </c>
      <c r="E59" s="11" t="s">
        <v>91</v>
      </c>
      <c r="F59" s="11" t="s">
        <v>172</v>
      </c>
      <c r="G59" s="30" t="s">
        <v>153</v>
      </c>
      <c r="H59" s="2"/>
      <c r="I59" s="2"/>
      <c r="J59" s="2"/>
      <c r="K59" s="2"/>
      <c r="L59" s="2"/>
    </row>
    <row r="60" spans="1:12" ht="37.5" x14ac:dyDescent="0.3">
      <c r="A60" s="10" t="s">
        <v>138</v>
      </c>
      <c r="B60" s="10" t="s">
        <v>81</v>
      </c>
      <c r="C60" s="11">
        <v>2240</v>
      </c>
      <c r="D60" s="12">
        <f>18000+17675.13+324.87-836.18</f>
        <v>35163.820000000007</v>
      </c>
      <c r="E60" s="11" t="s">
        <v>91</v>
      </c>
      <c r="F60" s="11" t="s">
        <v>93</v>
      </c>
      <c r="G60" s="19" t="s">
        <v>143</v>
      </c>
      <c r="H60" s="2"/>
      <c r="I60" s="2"/>
      <c r="J60" s="2"/>
      <c r="K60" s="2"/>
      <c r="L60" s="2"/>
    </row>
    <row r="61" spans="1:12" ht="50.25" customHeight="1" x14ac:dyDescent="0.3">
      <c r="A61" s="10" t="s">
        <v>67</v>
      </c>
      <c r="B61" s="10" t="s">
        <v>66</v>
      </c>
      <c r="C61" s="11">
        <v>2240</v>
      </c>
      <c r="D61" s="12">
        <f>3000-3000</f>
        <v>0</v>
      </c>
      <c r="E61" s="11" t="s">
        <v>91</v>
      </c>
      <c r="F61" s="11" t="s">
        <v>97</v>
      </c>
      <c r="G61" s="19" t="s">
        <v>143</v>
      </c>
      <c r="H61" s="2"/>
      <c r="I61" s="2"/>
      <c r="J61" s="2"/>
      <c r="K61" s="2"/>
      <c r="L61" s="2"/>
    </row>
    <row r="62" spans="1:12" ht="50.25" customHeight="1" x14ac:dyDescent="0.3">
      <c r="A62" s="10" t="s">
        <v>136</v>
      </c>
      <c r="B62" s="10" t="s">
        <v>135</v>
      </c>
      <c r="C62" s="11">
        <v>2240</v>
      </c>
      <c r="D62" s="12">
        <f>560</f>
        <v>560</v>
      </c>
      <c r="E62" s="11" t="s">
        <v>91</v>
      </c>
      <c r="F62" s="11" t="s">
        <v>96</v>
      </c>
      <c r="G62" s="19" t="s">
        <v>143</v>
      </c>
      <c r="H62" s="2"/>
      <c r="I62" s="2"/>
      <c r="J62" s="2"/>
      <c r="K62" s="2"/>
      <c r="L62" s="2"/>
    </row>
    <row r="63" spans="1:12" s="17" customFormat="1" ht="50.25" customHeight="1" x14ac:dyDescent="0.3">
      <c r="A63" s="10" t="s">
        <v>165</v>
      </c>
      <c r="B63" s="10" t="s">
        <v>164</v>
      </c>
      <c r="C63" s="11">
        <v>2240</v>
      </c>
      <c r="D63" s="12">
        <v>2196</v>
      </c>
      <c r="E63" s="11" t="s">
        <v>91</v>
      </c>
      <c r="F63" s="11" t="s">
        <v>162</v>
      </c>
      <c r="G63" s="30" t="s">
        <v>153</v>
      </c>
      <c r="H63" s="16"/>
      <c r="I63" s="16"/>
      <c r="J63" s="16"/>
      <c r="K63" s="16"/>
      <c r="L63" s="16"/>
    </row>
    <row r="64" spans="1:12" ht="50.25" customHeight="1" x14ac:dyDescent="0.3">
      <c r="A64" s="10" t="s">
        <v>113</v>
      </c>
      <c r="B64" s="10" t="s">
        <v>112</v>
      </c>
      <c r="C64" s="11">
        <v>2240</v>
      </c>
      <c r="D64" s="12">
        <f>54965+39100+204.72</f>
        <v>94269.72</v>
      </c>
      <c r="E64" s="11" t="s">
        <v>92</v>
      </c>
      <c r="F64" s="11" t="s">
        <v>11</v>
      </c>
      <c r="G64" s="19" t="s">
        <v>143</v>
      </c>
      <c r="H64" s="2"/>
      <c r="I64" s="2"/>
      <c r="J64" s="2"/>
      <c r="K64" s="2"/>
      <c r="L64" s="2"/>
    </row>
    <row r="65" spans="1:12" ht="84" customHeight="1" x14ac:dyDescent="0.3">
      <c r="A65" s="10" t="s">
        <v>139</v>
      </c>
      <c r="B65" s="10" t="s">
        <v>82</v>
      </c>
      <c r="C65" s="11">
        <v>2240</v>
      </c>
      <c r="D65" s="12">
        <f>154364-16000-54965+106695</f>
        <v>190094</v>
      </c>
      <c r="E65" s="11" t="s">
        <v>92</v>
      </c>
      <c r="F65" s="11" t="s">
        <v>93</v>
      </c>
      <c r="G65" s="19" t="s">
        <v>143</v>
      </c>
      <c r="H65" s="2"/>
      <c r="I65" s="2"/>
      <c r="J65" s="2"/>
      <c r="K65" s="2"/>
      <c r="L65" s="2"/>
    </row>
    <row r="66" spans="1:12" s="17" customFormat="1" ht="48.75" customHeight="1" x14ac:dyDescent="0.3">
      <c r="A66" s="10" t="s">
        <v>171</v>
      </c>
      <c r="B66" s="10" t="s">
        <v>82</v>
      </c>
      <c r="C66" s="11">
        <v>2240</v>
      </c>
      <c r="D66" s="12">
        <v>6186</v>
      </c>
      <c r="E66" s="11" t="s">
        <v>92</v>
      </c>
      <c r="F66" s="11" t="s">
        <v>172</v>
      </c>
      <c r="G66" s="30" t="s">
        <v>153</v>
      </c>
      <c r="H66" s="16"/>
      <c r="I66" s="16"/>
      <c r="J66" s="16"/>
      <c r="K66" s="16"/>
      <c r="L66" s="16"/>
    </row>
    <row r="67" spans="1:12" ht="56.25" x14ac:dyDescent="0.3">
      <c r="A67" s="10" t="s">
        <v>55</v>
      </c>
      <c r="B67" s="10" t="s">
        <v>54</v>
      </c>
      <c r="C67" s="11">
        <v>2240</v>
      </c>
      <c r="D67" s="12">
        <v>6000</v>
      </c>
      <c r="E67" s="11" t="s">
        <v>91</v>
      </c>
      <c r="F67" s="11" t="s">
        <v>93</v>
      </c>
      <c r="G67" s="19" t="s">
        <v>143</v>
      </c>
      <c r="H67" s="2"/>
      <c r="I67" s="2"/>
      <c r="J67" s="2"/>
      <c r="K67" s="2"/>
      <c r="L67" s="2"/>
    </row>
    <row r="68" spans="1:12" ht="37.5" x14ac:dyDescent="0.3">
      <c r="A68" s="10" t="s">
        <v>84</v>
      </c>
      <c r="B68" s="10" t="s">
        <v>83</v>
      </c>
      <c r="C68" s="11">
        <v>2240</v>
      </c>
      <c r="D68" s="12">
        <f>500+600-300</f>
        <v>800</v>
      </c>
      <c r="E68" s="11" t="s">
        <v>91</v>
      </c>
      <c r="F68" s="11" t="s">
        <v>93</v>
      </c>
      <c r="G68" s="19" t="s">
        <v>143</v>
      </c>
      <c r="H68" s="2"/>
      <c r="I68" s="2"/>
      <c r="J68" s="2"/>
      <c r="K68" s="2"/>
      <c r="L68" s="2"/>
    </row>
    <row r="69" spans="1:12" ht="43.5" customHeight="1" x14ac:dyDescent="0.3">
      <c r="A69" s="10" t="s">
        <v>86</v>
      </c>
      <c r="B69" s="10" t="s">
        <v>85</v>
      </c>
      <c r="C69" s="11">
        <v>2240</v>
      </c>
      <c r="D69" s="12">
        <f>2500-600-1900</f>
        <v>0</v>
      </c>
      <c r="E69" s="11" t="s">
        <v>91</v>
      </c>
      <c r="F69" s="11" t="s">
        <v>11</v>
      </c>
      <c r="G69" s="19" t="s">
        <v>143</v>
      </c>
      <c r="H69" s="2"/>
      <c r="I69" s="2"/>
      <c r="J69" s="2"/>
      <c r="K69" s="2"/>
      <c r="L69" s="2"/>
    </row>
    <row r="70" spans="1:12" ht="43.5" customHeight="1" x14ac:dyDescent="0.3">
      <c r="A70" s="10" t="s">
        <v>63</v>
      </c>
      <c r="B70" s="10" t="s">
        <v>62</v>
      </c>
      <c r="C70" s="11">
        <v>2240</v>
      </c>
      <c r="D70" s="12">
        <v>11848.8</v>
      </c>
      <c r="E70" s="11" t="s">
        <v>91</v>
      </c>
      <c r="F70" s="11" t="s">
        <v>93</v>
      </c>
      <c r="G70" s="19" t="s">
        <v>143</v>
      </c>
      <c r="H70" s="2"/>
      <c r="I70" s="2"/>
      <c r="J70" s="2"/>
      <c r="K70" s="2"/>
      <c r="L70" s="2"/>
    </row>
    <row r="71" spans="1:12" ht="44.25" customHeight="1" x14ac:dyDescent="0.3">
      <c r="A71" s="10" t="s">
        <v>61</v>
      </c>
      <c r="B71" s="10" t="s">
        <v>60</v>
      </c>
      <c r="C71" s="11">
        <v>2240</v>
      </c>
      <c r="D71" s="12">
        <f>4200-4200</f>
        <v>0</v>
      </c>
      <c r="E71" s="11" t="s">
        <v>91</v>
      </c>
      <c r="F71" s="11" t="s">
        <v>93</v>
      </c>
      <c r="G71" s="19" t="s">
        <v>143</v>
      </c>
      <c r="H71" s="2"/>
      <c r="I71" s="2"/>
      <c r="J71" s="2"/>
      <c r="K71" s="2"/>
      <c r="L71" s="2"/>
    </row>
    <row r="72" spans="1:12" ht="44.25" customHeight="1" x14ac:dyDescent="0.3">
      <c r="A72" s="10" t="s">
        <v>88</v>
      </c>
      <c r="B72" s="10" t="s">
        <v>87</v>
      </c>
      <c r="C72" s="11">
        <v>2240</v>
      </c>
      <c r="D72" s="12">
        <v>6000</v>
      </c>
      <c r="E72" s="11" t="s">
        <v>91</v>
      </c>
      <c r="F72" s="11" t="s">
        <v>106</v>
      </c>
      <c r="G72" s="19" t="s">
        <v>143</v>
      </c>
      <c r="H72" s="2"/>
      <c r="I72" s="2"/>
      <c r="J72" s="2"/>
      <c r="K72" s="2"/>
      <c r="L72" s="2"/>
    </row>
    <row r="73" spans="1:12" ht="54" customHeight="1" x14ac:dyDescent="0.3">
      <c r="A73" s="10" t="s">
        <v>104</v>
      </c>
      <c r="B73" s="10" t="s">
        <v>105</v>
      </c>
      <c r="C73" s="11">
        <v>2240</v>
      </c>
      <c r="D73" s="12">
        <f>2700+427.75</f>
        <v>3127.75</v>
      </c>
      <c r="E73" s="11" t="s">
        <v>91</v>
      </c>
      <c r="F73" s="11" t="s">
        <v>93</v>
      </c>
      <c r="G73" s="19" t="s">
        <v>143</v>
      </c>
      <c r="H73" s="2"/>
      <c r="I73" s="2"/>
      <c r="J73" s="2"/>
      <c r="K73" s="2"/>
      <c r="L73" s="2"/>
    </row>
    <row r="74" spans="1:12" s="17" customFormat="1" ht="54" customHeight="1" x14ac:dyDescent="0.3">
      <c r="A74" s="10" t="s">
        <v>175</v>
      </c>
      <c r="B74" s="10" t="s">
        <v>176</v>
      </c>
      <c r="C74" s="11">
        <v>2240</v>
      </c>
      <c r="D74" s="12">
        <v>2342.29</v>
      </c>
      <c r="E74" s="11" t="s">
        <v>91</v>
      </c>
      <c r="F74" s="11" t="s">
        <v>172</v>
      </c>
      <c r="G74" s="19" t="s">
        <v>143</v>
      </c>
      <c r="H74" s="16"/>
      <c r="I74" s="16"/>
      <c r="J74" s="16"/>
      <c r="K74" s="16"/>
      <c r="L74" s="16"/>
    </row>
    <row r="75" spans="1:12" ht="53.25" customHeight="1" x14ac:dyDescent="0.3">
      <c r="A75" s="10" t="s">
        <v>90</v>
      </c>
      <c r="B75" s="10" t="s">
        <v>89</v>
      </c>
      <c r="C75" s="11">
        <v>2240</v>
      </c>
      <c r="D75" s="12">
        <v>5600</v>
      </c>
      <c r="E75" s="11" t="s">
        <v>91</v>
      </c>
      <c r="F75" s="11" t="s">
        <v>93</v>
      </c>
      <c r="G75" s="19" t="s">
        <v>143</v>
      </c>
      <c r="H75" s="2"/>
      <c r="I75" s="2"/>
      <c r="J75" s="2"/>
      <c r="K75" s="2"/>
      <c r="L75" s="2"/>
    </row>
    <row r="76" spans="1:12" s="8" customFormat="1" ht="22.5" x14ac:dyDescent="0.3">
      <c r="A76" s="20"/>
      <c r="B76" s="34" t="s">
        <v>128</v>
      </c>
      <c r="C76" s="35"/>
      <c r="D76" s="21">
        <f>SUM(D46:D75)</f>
        <v>554300.00000000012</v>
      </c>
      <c r="E76" s="22"/>
      <c r="F76" s="22"/>
      <c r="G76" s="23"/>
      <c r="H76" s="7"/>
      <c r="I76" s="7"/>
      <c r="J76" s="7"/>
      <c r="K76" s="7"/>
      <c r="L76" s="7"/>
    </row>
    <row r="77" spans="1:12" ht="45" customHeight="1" thickBot="1" x14ac:dyDescent="0.35">
      <c r="A77" s="6" t="s">
        <v>119</v>
      </c>
      <c r="B77" s="10" t="s">
        <v>118</v>
      </c>
      <c r="C77" s="11">
        <v>2272</v>
      </c>
      <c r="D77" s="12">
        <v>5300</v>
      </c>
      <c r="E77" s="11" t="s">
        <v>91</v>
      </c>
      <c r="F77" s="11" t="s">
        <v>11</v>
      </c>
      <c r="G77" s="31" t="s">
        <v>141</v>
      </c>
      <c r="H77" s="2"/>
      <c r="I77" s="2"/>
      <c r="J77" s="2"/>
      <c r="K77" s="2"/>
      <c r="L77" s="2"/>
    </row>
    <row r="78" spans="1:12" ht="45" customHeight="1" thickBot="1" x14ac:dyDescent="0.35">
      <c r="A78" s="6" t="s">
        <v>121</v>
      </c>
      <c r="B78" s="10" t="s">
        <v>120</v>
      </c>
      <c r="C78" s="11">
        <v>2272</v>
      </c>
      <c r="D78" s="12">
        <f>3000+1000</f>
        <v>4000</v>
      </c>
      <c r="E78" s="11" t="s">
        <v>91</v>
      </c>
      <c r="F78" s="11" t="s">
        <v>11</v>
      </c>
      <c r="G78" s="31" t="s">
        <v>141</v>
      </c>
      <c r="H78" s="2"/>
      <c r="I78" s="2"/>
      <c r="J78" s="2"/>
      <c r="K78" s="2"/>
      <c r="L78" s="2"/>
    </row>
    <row r="79" spans="1:12" s="8" customFormat="1" ht="22.5" x14ac:dyDescent="0.3">
      <c r="A79" s="20"/>
      <c r="B79" s="34" t="s">
        <v>131</v>
      </c>
      <c r="C79" s="35"/>
      <c r="D79" s="21">
        <f>SUM(D77:D78)</f>
        <v>9300</v>
      </c>
      <c r="E79" s="22"/>
      <c r="F79" s="22"/>
      <c r="G79" s="23"/>
      <c r="H79" s="7"/>
      <c r="I79" s="7"/>
      <c r="J79" s="7"/>
      <c r="K79" s="7"/>
      <c r="L79" s="7"/>
    </row>
    <row r="80" spans="1:12" s="17" customFormat="1" ht="38.25" customHeight="1" x14ac:dyDescent="0.3">
      <c r="A80" s="10" t="s">
        <v>177</v>
      </c>
      <c r="B80" s="10" t="s">
        <v>157</v>
      </c>
      <c r="C80" s="11">
        <v>3110</v>
      </c>
      <c r="D80" s="13">
        <f>30000+148000</f>
        <v>178000</v>
      </c>
      <c r="E80" s="11" t="s">
        <v>92</v>
      </c>
      <c r="F80" s="11" t="s">
        <v>162</v>
      </c>
      <c r="G80" s="19" t="s">
        <v>143</v>
      </c>
      <c r="H80" s="16"/>
      <c r="I80" s="16"/>
      <c r="J80" s="16"/>
      <c r="K80" s="16"/>
      <c r="L80" s="16"/>
    </row>
    <row r="81" spans="1:12" s="17" customFormat="1" ht="37.5" x14ac:dyDescent="0.3">
      <c r="A81" s="10" t="s">
        <v>178</v>
      </c>
      <c r="B81" s="10" t="s">
        <v>179</v>
      </c>
      <c r="C81" s="11">
        <v>3110</v>
      </c>
      <c r="D81" s="12">
        <v>36000</v>
      </c>
      <c r="E81" s="11" t="s">
        <v>91</v>
      </c>
      <c r="F81" s="11" t="s">
        <v>172</v>
      </c>
      <c r="G81" s="19" t="s">
        <v>143</v>
      </c>
      <c r="H81" s="16"/>
      <c r="I81" s="16"/>
      <c r="J81" s="16"/>
      <c r="K81" s="16"/>
      <c r="L81" s="16"/>
    </row>
    <row r="82" spans="1:12" s="17" customFormat="1" ht="37.5" x14ac:dyDescent="0.3">
      <c r="A82" s="10" t="s">
        <v>181</v>
      </c>
      <c r="B82" s="10" t="s">
        <v>180</v>
      </c>
      <c r="C82" s="11">
        <v>3110</v>
      </c>
      <c r="D82" s="12">
        <v>32852</v>
      </c>
      <c r="E82" s="11" t="s">
        <v>91</v>
      </c>
      <c r="F82" s="11" t="s">
        <v>172</v>
      </c>
      <c r="G82" s="19" t="s">
        <v>143</v>
      </c>
      <c r="H82" s="16"/>
      <c r="I82" s="16"/>
      <c r="J82" s="16"/>
      <c r="K82" s="16"/>
      <c r="L82" s="16"/>
    </row>
    <row r="83" spans="1:12" s="29" customFormat="1" ht="22.5" x14ac:dyDescent="0.3">
      <c r="A83" s="20"/>
      <c r="B83" s="34" t="s">
        <v>167</v>
      </c>
      <c r="C83" s="35"/>
      <c r="D83" s="21">
        <f>SUM(D80:D82)</f>
        <v>246852</v>
      </c>
      <c r="E83" s="22"/>
      <c r="F83" s="22"/>
      <c r="G83" s="23"/>
      <c r="H83" s="28"/>
      <c r="I83" s="28"/>
      <c r="J83" s="28"/>
      <c r="K83" s="28"/>
      <c r="L83" s="28"/>
    </row>
    <row r="84" spans="1:12" ht="84.75" customHeight="1" x14ac:dyDescent="0.3">
      <c r="A84" s="25" t="s">
        <v>151</v>
      </c>
      <c r="B84" s="26" t="s">
        <v>152</v>
      </c>
      <c r="C84" s="11">
        <v>3142</v>
      </c>
      <c r="D84" s="27">
        <f>238436.4+85046.36</f>
        <v>323482.76</v>
      </c>
      <c r="E84" s="11" t="s">
        <v>92</v>
      </c>
      <c r="F84" s="11" t="s">
        <v>101</v>
      </c>
      <c r="G84" s="31" t="s">
        <v>141</v>
      </c>
      <c r="H84" s="2"/>
      <c r="I84" s="2"/>
      <c r="J84" s="2"/>
      <c r="K84" s="2"/>
      <c r="L84" s="2"/>
    </row>
    <row r="85" spans="1:12" s="8" customFormat="1" ht="22.5" x14ac:dyDescent="0.3">
      <c r="A85" s="20"/>
      <c r="B85" s="34" t="s">
        <v>166</v>
      </c>
      <c r="C85" s="35"/>
      <c r="D85" s="21">
        <f>SUM(D84)</f>
        <v>323482.76</v>
      </c>
      <c r="E85" s="22"/>
      <c r="F85" s="22"/>
      <c r="G85" s="23"/>
      <c r="H85" s="7"/>
      <c r="I85" s="7"/>
      <c r="J85" s="7"/>
      <c r="K85" s="7"/>
      <c r="L85" s="7"/>
    </row>
    <row r="86" spans="1:12" ht="18.75" x14ac:dyDescent="0.3">
      <c r="B86" s="3"/>
      <c r="C86" s="3"/>
    </row>
    <row r="87" spans="1:12" ht="18.75" customHeight="1" x14ac:dyDescent="0.3">
      <c r="A87" s="38" t="s">
        <v>182</v>
      </c>
      <c r="B87" s="38"/>
      <c r="C87" s="38"/>
      <c r="D87" s="15"/>
      <c r="E87" s="15"/>
    </row>
    <row r="88" spans="1:12" ht="37.5" customHeight="1" x14ac:dyDescent="0.3">
      <c r="A88" s="9"/>
      <c r="B88" s="9"/>
      <c r="C88" s="9"/>
      <c r="D88" s="9"/>
      <c r="E88" s="9"/>
    </row>
    <row r="89" spans="1:12" s="17" customFormat="1" ht="18.75" x14ac:dyDescent="0.3">
      <c r="A89" s="33" t="s">
        <v>149</v>
      </c>
      <c r="B89" s="33"/>
      <c r="C89" s="18"/>
      <c r="D89" s="18" t="s">
        <v>108</v>
      </c>
      <c r="E89" s="5" t="s">
        <v>150</v>
      </c>
    </row>
    <row r="90" spans="1:12" ht="37.5" customHeight="1" x14ac:dyDescent="0.3">
      <c r="A90" s="33"/>
      <c r="B90" s="33"/>
      <c r="C90" s="9"/>
      <c r="D90" s="9"/>
      <c r="E90" s="5"/>
    </row>
    <row r="91" spans="1:12" ht="18.75" x14ac:dyDescent="0.3">
      <c r="A91" s="33" t="s">
        <v>129</v>
      </c>
      <c r="B91" s="33"/>
      <c r="C91" s="9"/>
      <c r="D91" s="9" t="s">
        <v>108</v>
      </c>
      <c r="E91" s="5" t="s">
        <v>130</v>
      </c>
    </row>
  </sheetData>
  <sheetProtection algorithmName="SHA-512" hashValue="4bkB5Ac6GdbxJTnpSjzu7VHL7HZQL69EjQKLSrLgzlVuIdY9MrUBpeRb6Er/rM70JDtc5psszFPL+wQSV+Lk9g==" saltValue="utm48jEXGK0oY6/vDOPNnw==" spinCount="100000" sheet="1" objects="1" scenarios="1"/>
  <mergeCells count="13">
    <mergeCell ref="A91:B91"/>
    <mergeCell ref="B79:C79"/>
    <mergeCell ref="A89:B89"/>
    <mergeCell ref="A90:B90"/>
    <mergeCell ref="A1:G1"/>
    <mergeCell ref="A2:G2"/>
    <mergeCell ref="A3:G3"/>
    <mergeCell ref="A4:G4"/>
    <mergeCell ref="A87:C87"/>
    <mergeCell ref="B45:C45"/>
    <mergeCell ref="B76:C76"/>
    <mergeCell ref="B85:C85"/>
    <mergeCell ref="B83:C83"/>
  </mergeCells>
  <pageMargins left="0.25" right="0.25" top="0.75" bottom="0.75" header="0.3" footer="0.3"/>
  <pageSetup paperSize="9" scale="48" fitToHeight="0" orientation="landscape" verticalDpi="0" r:id="rId1"/>
  <rowBreaks count="3" manualBreakCount="3">
    <brk id="26" max="6" man="1"/>
    <brk id="51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2020-05-18T06:44:54Z</dcterms:modified>
</cp:coreProperties>
</file>